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69\Documents\TEKUĆA GODINA\FINANCIJSKA IZVJEŠĆA ZA 2024.G\POLUGODIŠNJI IZVJEŠTAJI\"/>
    </mc:Choice>
  </mc:AlternateContent>
  <xr:revisionPtr revIDLastSave="0" documentId="8_{193EBEEF-4433-401D-9EEC-73B515852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19" i="3" l="1"/>
  <c r="E23" i="3" s="1"/>
  <c r="C35" i="5"/>
  <c r="D35" i="5"/>
  <c r="F17" i="5"/>
  <c r="C108" i="5"/>
  <c r="C106" i="5"/>
  <c r="C104" i="5"/>
  <c r="C102" i="5"/>
  <c r="C100" i="5"/>
  <c r="C99" i="5" s="1"/>
  <c r="E108" i="1"/>
  <c r="D9" i="1"/>
  <c r="D14" i="1"/>
  <c r="D17" i="1"/>
  <c r="D61" i="1"/>
  <c r="D92" i="1"/>
  <c r="D54" i="1"/>
  <c r="D38" i="1"/>
  <c r="D96" i="1"/>
  <c r="C96" i="1"/>
  <c r="C61" i="1"/>
  <c r="C5" i="1"/>
  <c r="C14" i="1"/>
  <c r="B18" i="1"/>
  <c r="B17" i="1" s="1"/>
  <c r="E7" i="1"/>
  <c r="E9" i="1"/>
  <c r="E14" i="1"/>
  <c r="E17" i="1"/>
  <c r="E21" i="1"/>
  <c r="E23" i="1"/>
  <c r="E26" i="1"/>
  <c r="E25" i="1" s="1"/>
  <c r="E39" i="1"/>
  <c r="E43" i="1"/>
  <c r="E45" i="1"/>
  <c r="E48" i="1"/>
  <c r="E54" i="1"/>
  <c r="E61" i="1"/>
  <c r="E72" i="1"/>
  <c r="E83" i="1"/>
  <c r="E82" i="1" s="1"/>
  <c r="E86" i="1"/>
  <c r="E90" i="1"/>
  <c r="E94" i="1"/>
  <c r="E93" i="1" s="1"/>
  <c r="E97" i="1"/>
  <c r="E102" i="1"/>
  <c r="E104" i="1"/>
  <c r="E106" i="1"/>
  <c r="B9" i="1"/>
  <c r="B14" i="1"/>
  <c r="B23" i="1"/>
  <c r="B21" i="1" s="1"/>
  <c r="B20" i="1" s="1"/>
  <c r="B26" i="1"/>
  <c r="B25" i="1" s="1"/>
  <c r="B39" i="1"/>
  <c r="B43" i="1"/>
  <c r="B45" i="1"/>
  <c r="B48" i="1"/>
  <c r="B54" i="1"/>
  <c r="B61" i="1"/>
  <c r="B72" i="1"/>
  <c r="B83" i="1"/>
  <c r="B82" i="1" s="1"/>
  <c r="B86" i="1"/>
  <c r="B94" i="1"/>
  <c r="B93" i="1" s="1"/>
  <c r="B97" i="1"/>
  <c r="B96" i="1" s="1"/>
  <c r="B102" i="1"/>
  <c r="B104" i="1"/>
  <c r="B106" i="1"/>
  <c r="E96" i="1" l="1"/>
  <c r="E92" i="1" s="1"/>
  <c r="B47" i="1"/>
  <c r="E38" i="1"/>
  <c r="E20" i="1"/>
  <c r="E5" i="1" s="1"/>
  <c r="B38" i="1"/>
  <c r="B92" i="1"/>
  <c r="E47" i="1"/>
  <c r="B5" i="1"/>
  <c r="B35" i="1" s="1"/>
  <c r="B37" i="1" l="1"/>
  <c r="E37" i="1"/>
  <c r="B108" i="1"/>
  <c r="C22" i="3" l="1"/>
  <c r="C19" i="3"/>
  <c r="B22" i="3"/>
  <c r="B19" i="3"/>
  <c r="E108" i="5"/>
  <c r="E106" i="5"/>
  <c r="E104" i="5"/>
  <c r="E102" i="5"/>
  <c r="E100" i="5"/>
  <c r="E73" i="5"/>
  <c r="D59" i="5"/>
  <c r="C59" i="5"/>
  <c r="D49" i="5"/>
  <c r="C49" i="5"/>
  <c r="D19" i="5"/>
  <c r="D12" i="5"/>
  <c r="E33" i="5"/>
  <c r="D33" i="5"/>
  <c r="C33" i="5"/>
  <c r="E28" i="5"/>
  <c r="D28" i="5"/>
  <c r="C28" i="5"/>
  <c r="C131" i="5"/>
  <c r="E59" i="5"/>
  <c r="E49" i="5"/>
  <c r="F98" i="1"/>
  <c r="F66" i="1"/>
  <c r="G65" i="1"/>
  <c r="F65" i="1"/>
  <c r="F64" i="1"/>
  <c r="G63" i="1"/>
  <c r="G58" i="1"/>
  <c r="F57" i="1"/>
  <c r="G55" i="1"/>
  <c r="F55" i="1"/>
  <c r="G50" i="1"/>
  <c r="F49" i="1"/>
  <c r="G22" i="1"/>
  <c r="F22" i="1"/>
  <c r="F18" i="1"/>
  <c r="D26" i="1"/>
  <c r="D25" i="1" s="1"/>
  <c r="C26" i="1"/>
  <c r="C25" i="1" s="1"/>
  <c r="D43" i="1"/>
  <c r="C43" i="1"/>
  <c r="D45" i="1"/>
  <c r="C45" i="1"/>
  <c r="D102" i="1"/>
  <c r="C102" i="1"/>
  <c r="D104" i="1"/>
  <c r="C104" i="1"/>
  <c r="D106" i="1"/>
  <c r="C106" i="1"/>
  <c r="D94" i="1"/>
  <c r="D93" i="1" s="1"/>
  <c r="C94" i="1"/>
  <c r="C93" i="1" s="1"/>
  <c r="D90" i="1"/>
  <c r="C90" i="1"/>
  <c r="D83" i="1"/>
  <c r="D82" i="1" s="1"/>
  <c r="C83" i="1"/>
  <c r="C82" i="1" s="1"/>
  <c r="C108" i="1" s="1"/>
  <c r="D23" i="1"/>
  <c r="C23" i="1"/>
  <c r="D21" i="1"/>
  <c r="C21" i="1"/>
  <c r="C17" i="1"/>
  <c r="G102" i="1" l="1"/>
  <c r="G18" i="1"/>
  <c r="B23" i="3"/>
  <c r="C23" i="3"/>
  <c r="F102" i="1"/>
  <c r="D20" i="1"/>
  <c r="G20" i="1" s="1"/>
  <c r="C20" i="1"/>
  <c r="F133" i="5"/>
  <c r="F132" i="5"/>
  <c r="F130" i="5"/>
  <c r="F129" i="5"/>
  <c r="F128" i="5"/>
  <c r="F127" i="5"/>
  <c r="F109" i="5"/>
  <c r="F108" i="5"/>
  <c r="F106" i="5"/>
  <c r="F105" i="5"/>
  <c r="F104" i="5"/>
  <c r="F103" i="5"/>
  <c r="F102" i="5"/>
  <c r="F101" i="5"/>
  <c r="F100" i="5"/>
  <c r="F93" i="5"/>
  <c r="F92" i="5"/>
  <c r="F91" i="5"/>
  <c r="F90" i="5"/>
  <c r="F89" i="5"/>
  <c r="F88" i="5"/>
  <c r="F85" i="5"/>
  <c r="F83" i="5"/>
  <c r="F82" i="5"/>
  <c r="F81" i="5"/>
  <c r="F80" i="5"/>
  <c r="F79" i="5"/>
  <c r="F77" i="5"/>
  <c r="F76" i="5"/>
  <c r="F75" i="5"/>
  <c r="F65" i="5"/>
  <c r="F64" i="5"/>
  <c r="F63" i="5"/>
  <c r="F62" i="5"/>
  <c r="F34" i="5"/>
  <c r="F33" i="5"/>
  <c r="F31" i="5"/>
  <c r="F29" i="5"/>
  <c r="F26" i="5"/>
  <c r="F25" i="5"/>
  <c r="F24" i="5"/>
  <c r="F23" i="5"/>
  <c r="F22" i="5"/>
  <c r="F21" i="5"/>
  <c r="F20" i="5"/>
  <c r="F18" i="5"/>
  <c r="F16" i="5"/>
  <c r="F15" i="5"/>
  <c r="F14" i="5"/>
  <c r="F13" i="5"/>
  <c r="F11" i="5"/>
  <c r="F9" i="5"/>
  <c r="E131" i="5"/>
  <c r="D131" i="5"/>
  <c r="C126" i="5"/>
  <c r="D126" i="5"/>
  <c r="F126" i="5" s="1"/>
  <c r="E122" i="5"/>
  <c r="E84" i="5"/>
  <c r="D84" i="5"/>
  <c r="C84" i="5"/>
  <c r="E99" i="5"/>
  <c r="D99" i="5"/>
  <c r="F84" i="5" l="1"/>
  <c r="C98" i="5"/>
  <c r="D98" i="5"/>
  <c r="F98" i="5" s="1"/>
  <c r="F131" i="5"/>
  <c r="F99" i="5"/>
  <c r="E78" i="5"/>
  <c r="D78" i="5"/>
  <c r="C78" i="5"/>
  <c r="D73" i="5"/>
  <c r="C73" i="5"/>
  <c r="E41" i="5"/>
  <c r="E40" i="5" s="1"/>
  <c r="E35" i="5"/>
  <c r="E19" i="5"/>
  <c r="E12" i="5"/>
  <c r="C41" i="5"/>
  <c r="D8" i="5"/>
  <c r="D7" i="5" s="1"/>
  <c r="C8" i="5"/>
  <c r="C19" i="5"/>
  <c r="C12" i="5"/>
  <c r="G29" i="4"/>
  <c r="F29" i="4"/>
  <c r="G28" i="4"/>
  <c r="F28" i="4"/>
  <c r="G26" i="4"/>
  <c r="G27" i="4"/>
  <c r="F26" i="4"/>
  <c r="G25" i="4"/>
  <c r="F25" i="4"/>
  <c r="G24" i="4"/>
  <c r="F24" i="4"/>
  <c r="G23" i="4"/>
  <c r="F23" i="4"/>
  <c r="G22" i="4"/>
  <c r="F22" i="4"/>
  <c r="G21" i="4"/>
  <c r="F21" i="4"/>
  <c r="E33" i="4"/>
  <c r="D33" i="4"/>
  <c r="C33" i="4"/>
  <c r="B33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E15" i="4"/>
  <c r="C15" i="4"/>
  <c r="D15" i="4"/>
  <c r="B15" i="4"/>
  <c r="D48" i="1"/>
  <c r="D97" i="1"/>
  <c r="D86" i="1"/>
  <c r="C86" i="1"/>
  <c r="D72" i="1"/>
  <c r="G54" i="1"/>
  <c r="D39" i="1"/>
  <c r="C72" i="1"/>
  <c r="C48" i="1"/>
  <c r="C54" i="1"/>
  <c r="C97" i="1"/>
  <c r="C92" i="1" s="1"/>
  <c r="C39" i="1"/>
  <c r="C7" i="5" l="1"/>
  <c r="G61" i="1"/>
  <c r="G96" i="1"/>
  <c r="F19" i="5"/>
  <c r="F59" i="5"/>
  <c r="F73" i="5"/>
  <c r="F28" i="5"/>
  <c r="E8" i="5"/>
  <c r="F8" i="5" s="1"/>
  <c r="F12" i="5"/>
  <c r="F78" i="5"/>
  <c r="F49" i="5"/>
  <c r="G33" i="4"/>
  <c r="F15" i="4"/>
  <c r="F33" i="4"/>
  <c r="G15" i="4"/>
  <c r="C38" i="1"/>
  <c r="D47" i="1"/>
  <c r="D37" i="1" s="1"/>
  <c r="D108" i="1" s="1"/>
  <c r="C47" i="1"/>
  <c r="D5" i="1"/>
  <c r="C9" i="1"/>
  <c r="C35" i="1" s="1"/>
  <c r="F61" i="1"/>
  <c r="F54" i="1"/>
  <c r="F20" i="1"/>
  <c r="F14" i="1"/>
  <c r="D80" i="1"/>
  <c r="G9" i="1" l="1"/>
  <c r="F9" i="1"/>
  <c r="G47" i="1"/>
  <c r="F96" i="1"/>
  <c r="E7" i="5"/>
  <c r="F5" i="1"/>
  <c r="D35" i="1"/>
  <c r="C37" i="1"/>
  <c r="F47" i="1" l="1"/>
  <c r="G108" i="1"/>
  <c r="F108" i="1"/>
  <c r="G5" i="1"/>
  <c r="D19" i="3"/>
  <c r="D22" i="3" l="1"/>
  <c r="G36" i="3" l="1"/>
  <c r="F36" i="3"/>
  <c r="G21" i="3"/>
  <c r="G19" i="3"/>
  <c r="G17" i="3"/>
  <c r="F21" i="3"/>
  <c r="F19" i="3"/>
  <c r="G40" i="3" l="1"/>
  <c r="F40" i="3"/>
  <c r="G18" i="3"/>
  <c r="F18" i="3"/>
</calcChain>
</file>

<file path=xl/sharedStrings.xml><?xml version="1.0" encoding="utf-8"?>
<sst xmlns="http://schemas.openxmlformats.org/spreadsheetml/2006/main" count="333" uniqueCount="290">
  <si>
    <t>Oznaka</t>
  </si>
  <si>
    <t>Izvorni plan (2.)</t>
  </si>
  <si>
    <t>Tekući plan (3.)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</si>
  <si>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</si>
  <si>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</si>
  <si>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</si>
  <si>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</si>
  <si>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</si>
  <si>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</si>
  <si>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</si>
  <si>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</si>
  <si>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</si>
  <si>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</si>
  <si>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</si>
  <si>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</si>
  <si>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</si>
  <si>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</si>
  <si>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</si>
  <si>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</si>
  <si>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</si>
  <si>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72 Prihodi od prodaje proizvedene dugotrajne imovine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</si>
  <si>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</si>
  <si>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</si>
  <si>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</si>
  <si>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</si>
  <si>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</si>
  <si>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</si>
  <si>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</si>
  <si>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</si>
  <si>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</si>
  <si>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</si>
  <si>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</si>
  <si>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</si>
  <si>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</si>
  <si>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</si>
  <si>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</si>
  <si>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</si>
  <si>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</si>
  <si>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</si>
  <si>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</si>
  <si>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</si>
  <si>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</si>
  <si>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</si>
  <si>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</si>
  <si>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</si>
  <si>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</si>
  <si>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</si>
  <si>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</si>
  <si>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</si>
  <si>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</si>
  <si>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</si>
  <si>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</si>
  <si>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</si>
  <si>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</si>
  <si>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</si>
  <si>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</si>
  <si>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343 Ostali financijski rashodi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</si>
  <si>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</si>
  <si>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</si>
  <si>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</si>
  <si>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</si>
  <si>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</si>
  <si>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</si>
  <si>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</si>
  <si>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</si>
  <si>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</si>
  <si>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</si>
  <si>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</si>
  <si>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</si>
  <si>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</si>
  <si>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</si>
  <si>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</si>
  <si>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</si>
  <si>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</si>
  <si>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</si>
  <si>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</si>
  <si>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</si>
  <si>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</si>
  <si>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</si>
  <si>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Izvor financiranja: 451 F.P. I dodatni udio  u pro.na dohodak</t>
  </si>
  <si>
    <t>321-NAKNADE TROŠKOVA ZAPOSLENICIMA</t>
  </si>
  <si>
    <t>3211-Službena putovanja</t>
  </si>
  <si>
    <t>3212-Naknade za prijevoz na posao i s posla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</si>
  <si>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</si>
  <si>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</si>
  <si>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</si>
  <si>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</si>
  <si>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</si>
  <si>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</si>
  <si>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323-RASHODI ZA USLUGE</t>
  </si>
  <si>
    <t>3231-Usluge telefona ,pošte i prijevoza</t>
  </si>
  <si>
    <t>3232-Usluge tekuć.i investic.održavanja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</si>
  <si>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</si>
  <si>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</si>
  <si>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</si>
  <si>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</si>
  <si>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</si>
  <si>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</si>
  <si>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</si>
  <si>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</si>
  <si>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</si>
  <si>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</si>
  <si>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poslovanja</t>
  </si>
  <si>
    <t>329-OSTALI NESPOM.RASHODI</t>
  </si>
  <si>
    <t>3291-Naknada članovima povjerenstva</t>
  </si>
  <si>
    <t>Izvor financiranja: 31 Vlastiti prihodi korisnici</t>
  </si>
  <si>
    <t>Izvor financiranja:41 Prihodi za posebne namjene</t>
  </si>
  <si>
    <t>312-Ostali rashodi za zaposlene</t>
  </si>
  <si>
    <t>3121-Ostali rashodi za zaposlene</t>
  </si>
  <si>
    <t>Izvor financiranja: 11 -Opći prihodi i primitci</t>
  </si>
  <si>
    <t>311-Plaće za zaposlene</t>
  </si>
  <si>
    <t>Izvor financiranja 510-Državni proračun</t>
  </si>
  <si>
    <t>3241-Naknad.osob.izvan RO</t>
  </si>
  <si>
    <t>Izvor financiranja: 710 Prihodi od prodaje nefinanc.imovine</t>
  </si>
  <si>
    <t>Izvor financiranja. 510 Državni prpračun</t>
  </si>
  <si>
    <t>3111-Plaće za redovan rad</t>
  </si>
  <si>
    <t>313-Doprinosi za OZO</t>
  </si>
  <si>
    <t>3132-Doprinosi za OZO</t>
  </si>
  <si>
    <t>329-Ostali nespom.rashodi</t>
  </si>
  <si>
    <t>3295-Novčana naknad.za nezap.invalida</t>
  </si>
  <si>
    <t>Projekt:403-52 Projekt od mjere do karijere -Pripravništvo</t>
  </si>
  <si>
    <t>Izvor financiranja:540 Pomoći iz inozemstva</t>
  </si>
  <si>
    <t>321-Naknade troškova prijevoza na posao i s posla</t>
  </si>
  <si>
    <t>3212-Prijevoz na posao i s posla</t>
  </si>
  <si>
    <t xml:space="preserve">Ostvarenje preth. god. </t>
  </si>
  <si>
    <t xml:space="preserve">Tekući plan </t>
  </si>
  <si>
    <t>Izvor: 31 Vlastiti prihodi - proračunski korisnici</t>
  </si>
  <si>
    <t>Izvor: 110 Opći prihodi i primitci</t>
  </si>
  <si>
    <t>Izvor: 41 Prihodi za posebne namjene - proračunski korisnici</t>
  </si>
  <si>
    <t>Izvor: 42 Višak/manjak prihoda korisnici</t>
  </si>
  <si>
    <t>Izvor: 45-F.P. I dod.udio u por.na dohodak</t>
  </si>
  <si>
    <t>Izvor: 51 Pomoći iz državnog proračuna</t>
  </si>
  <si>
    <t>Izvor: 54 Pomoći iz inozemstva</t>
  </si>
  <si>
    <t>Izvor: 57 HZZ-Stručno usavršavanje</t>
  </si>
  <si>
    <t>Izvor: 61 Donacije - proračunski korisnici</t>
  </si>
  <si>
    <t>SVEUKUPNO PRIHODI:</t>
  </si>
  <si>
    <t>Izvor: 71 Prihodi od prodaje  nefin. Imovine</t>
  </si>
  <si>
    <t xml:space="preserve">PRIHODI I RASHODI </t>
  </si>
  <si>
    <t>Tekući plan -2021</t>
  </si>
  <si>
    <t>OPĆI DIO</t>
  </si>
  <si>
    <t>Bročana oznaka i naziv računa prihoda i rashoda</t>
  </si>
  <si>
    <t xml:space="preserve">Indeks 5/2. </t>
  </si>
  <si>
    <t>Indeks 5./4.</t>
  </si>
  <si>
    <t>638 Pom.i iz DP tem.prijena EU sred</t>
  </si>
  <si>
    <t>663-Donacije od pravnih i fiz.osoba</t>
  </si>
  <si>
    <t>6631-Tekuće donacije</t>
  </si>
  <si>
    <t>6381-Pomoći temeljem prijenosa EU sred.</t>
  </si>
  <si>
    <t>41 Rashodi za nabavu nem.imovine</t>
  </si>
  <si>
    <t xml:space="preserve">412 Nematerijalna imovina </t>
  </si>
  <si>
    <t>4123 Licence</t>
  </si>
  <si>
    <t>34-Financijski rashodi</t>
  </si>
  <si>
    <t>324 Naknade troš.osob.izvan RO</t>
  </si>
  <si>
    <t>32412 Naknade ostalih troškova</t>
  </si>
  <si>
    <t>9 VLASTITI IZVORI</t>
  </si>
  <si>
    <t>922 VIŠAK PRIHODA</t>
  </si>
  <si>
    <t>SVEUKUPNO PRIHODI+VIŠAK PRIHODA</t>
  </si>
  <si>
    <t>SVEUKUPNO :</t>
  </si>
  <si>
    <t>Indeks 4./3.</t>
  </si>
  <si>
    <t>9-Preneseni višak predh.god.</t>
  </si>
  <si>
    <t>SVEUKUPNO RASHODI:</t>
  </si>
  <si>
    <t>31113 Plaće po sudskim presudama</t>
  </si>
  <si>
    <t xml:space="preserve">3294 Članarine </t>
  </si>
  <si>
    <t>Izvor financiranja 420-PRIPRAVNIK</t>
  </si>
  <si>
    <t>A2205-31 Školska shema</t>
  </si>
  <si>
    <t>32224-Namirnice iz or 511</t>
  </si>
  <si>
    <t>Izvor: 190 Predfinanciranja iz ŽP</t>
  </si>
  <si>
    <t>31112-Plaća pripravnik</t>
  </si>
  <si>
    <t xml:space="preserve">        Na temelju Zakona o proračunu ("Narodne novine“ broj 87/08, 136/12 i 15/15, 144/21),i Pravilnika o polugodišnjem i godišnjem izvještaju o izvršenju proračuna ("Narodne novine" 24/13, 102/17 i 1/20) OSNOVNA ŠKOLA BENKOVAC" podnosi školskom odboru:</t>
  </si>
  <si>
    <t>OSNOVNE ŠKOLE BENKOVAC,BENKOVAC</t>
  </si>
  <si>
    <t>639-Prijenosi između proračunskih korisnika</t>
  </si>
  <si>
    <t>6391-Tekući prijenosiizmeđu pror.korisnika istog proračuna</t>
  </si>
  <si>
    <t>6393-Tekući prijenosi temljem EU sredstava</t>
  </si>
  <si>
    <t>324-Naknade troškova osobama izvan radnog odnosa</t>
  </si>
  <si>
    <t>3431-Bankarske usluge i usluge platnog prometa</t>
  </si>
  <si>
    <t>372-ostale naknade građanima i kućanstvima iz proračuna</t>
  </si>
  <si>
    <t>3721-Naknade građanima u novcu</t>
  </si>
  <si>
    <t>3722-Naknade građanima u naravi</t>
  </si>
  <si>
    <t>424-KNJIGE ,UMJETNIČAK DJELA</t>
  </si>
  <si>
    <t>426Nematerijalna proizvedena imovina</t>
  </si>
  <si>
    <t>4264-Ostala nematerijalna imovina</t>
  </si>
  <si>
    <t>4241-Knjige i umjetnička djela</t>
  </si>
  <si>
    <t>7231 Prijevozna sredstva u cestovnom prometu</t>
  </si>
  <si>
    <t>7231-Prijevozna sredstva u cestovnom prometu</t>
  </si>
  <si>
    <t>451-Dodatna ulaganja u građe.objekte</t>
  </si>
  <si>
    <t>451111-Dodatna ulaganja u građe.objekt</t>
  </si>
  <si>
    <t>32149-Oatale naknade zaposlenima</t>
  </si>
  <si>
    <t>3214-Ostale naknade zaposlenima</t>
  </si>
  <si>
    <t>3729-Ostale naknade iz proračuna u naravi</t>
  </si>
  <si>
    <t>34333-Zatezne kamate</t>
  </si>
  <si>
    <t>Izvor: 5301 Grad Benkovac</t>
  </si>
  <si>
    <t>Izvor :5301:Grad Benkovac</t>
  </si>
  <si>
    <t>Izvor 190:Predfinanciranje iz ŽP</t>
  </si>
  <si>
    <t>Funk. klas: 0912 Osnovno obrazovanje</t>
  </si>
  <si>
    <t>A2202-01 Djelatnost osnovnih škola</t>
  </si>
  <si>
    <t>Program: 2202 OSNOVNO  ŠKOLSTVO STANDARD</t>
  </si>
  <si>
    <t>32348-komunalne usluge</t>
  </si>
  <si>
    <t>A2203-04 Natjecanja i smotre u OŠ</t>
  </si>
  <si>
    <t>34-Bankarske usluge</t>
  </si>
  <si>
    <t>34312Bankarske usluge i platni promet</t>
  </si>
  <si>
    <t>t2202-03 Hitne interven u osnovnim školama</t>
  </si>
  <si>
    <t>32321-usluge investicijskog održavanja</t>
  </si>
  <si>
    <t>32379-Intlektualn usluge</t>
  </si>
  <si>
    <t>A2203-01 Javne potrebe u prosvjeti</t>
  </si>
  <si>
    <t>A2203-04 Podizanje kvalitete i standarda u školstvu</t>
  </si>
  <si>
    <t>321 Službena putovanja</t>
  </si>
  <si>
    <t>Izvor financiranja 42034-višak prethodne godine</t>
  </si>
  <si>
    <t>32341-Materijal i dijelovi</t>
  </si>
  <si>
    <t>32323-usluge tekućeg i inv</t>
  </si>
  <si>
    <t>32381-računalne usluge</t>
  </si>
  <si>
    <t>32112-seminari savjetovanja</t>
  </si>
  <si>
    <t>32121 prijevoz s posla i na posao</t>
  </si>
  <si>
    <t>32112 stručno usavršavanje</t>
  </si>
  <si>
    <t>32341 materijal i dijelovi za održavanje</t>
  </si>
  <si>
    <t>31219 ostali rashodi za zaposlene</t>
  </si>
  <si>
    <t>3222 materijal i sirovine</t>
  </si>
  <si>
    <t>32359 zakupnine i najamnine</t>
  </si>
  <si>
    <t>Izvor financiranja 5301 GRAD BENKOVAC</t>
  </si>
  <si>
    <t>31111 plaće za redovan rad</t>
  </si>
  <si>
    <t>31331 dopr.zdravstveno</t>
  </si>
  <si>
    <t>372229 ostale naknade iz proračuna u naravi</t>
  </si>
  <si>
    <t>32121 prijevoz na posao i s posla</t>
  </si>
  <si>
    <t>412 -licence</t>
  </si>
  <si>
    <t>41219- licenca</t>
  </si>
  <si>
    <t>32379 intelektualne usluge</t>
  </si>
  <si>
    <t>32931 reprezentacija</t>
  </si>
  <si>
    <t>42411 knjige</t>
  </si>
  <si>
    <t>42411udžbenici</t>
  </si>
  <si>
    <t>37229 ostale naknade</t>
  </si>
  <si>
    <t>32224-Namirnice iz or 540097</t>
  </si>
  <si>
    <t>32224-Namirnice iz or 19000</t>
  </si>
  <si>
    <t>A2204-Administracija i upravljanje</t>
  </si>
  <si>
    <t>311  bruto plaće</t>
  </si>
  <si>
    <t>312 ostali rashodi za zaposlene</t>
  </si>
  <si>
    <t>313 doprinosi</t>
  </si>
  <si>
    <t>321 materijalni rashodi</t>
  </si>
  <si>
    <t>Tekući plan 01.01.-30.06.2023</t>
  </si>
  <si>
    <t>Tekući plan 2023(01.01.-30.06.)</t>
  </si>
  <si>
    <t>4225 Uređaji,strojevi i oprema</t>
  </si>
  <si>
    <t>PRIHODI PO IZVORIMA FINANCIIRANJA 01.01-30.06.2023.GODINE</t>
  </si>
  <si>
    <t>RASHODI PO IZVORIMA FINANCIRANJA 06/2023. GODINA</t>
  </si>
  <si>
    <t>Ostvarenje 2023 30.06. (4.)</t>
  </si>
  <si>
    <t>32271-zaštitna odjeća</t>
  </si>
  <si>
    <t>32382-reprezentacija</t>
  </si>
  <si>
    <t>42219-uređaji i oprema</t>
  </si>
  <si>
    <t>32221-materijal  i sirovine</t>
  </si>
  <si>
    <t>32341-voda</t>
  </si>
  <si>
    <t>32335-zakupnine</t>
  </si>
  <si>
    <t>32379-intelektualne usluge</t>
  </si>
  <si>
    <t>32381-software</t>
  </si>
  <si>
    <t>32394-registracija vozila</t>
  </si>
  <si>
    <t>32961-sudski postupci</t>
  </si>
  <si>
    <t>34333-zatezne kamate</t>
  </si>
  <si>
    <t>42219-uredska oprema</t>
  </si>
  <si>
    <t>42271-uređaji</t>
  </si>
  <si>
    <t>32332-investicijksko održavanbje</t>
  </si>
  <si>
    <t>37221-potpore roditeljima</t>
  </si>
  <si>
    <t>4264-ostala nematerijalna imovina</t>
  </si>
  <si>
    <t>3239-ostali nespomenuti troškovi</t>
  </si>
  <si>
    <t>32961-sudske presude</t>
  </si>
  <si>
    <t>Ostvarenje/Izvršenje 30.06.2024</t>
  </si>
  <si>
    <t>Ostvarenje/Izvršenje 2023.</t>
  </si>
  <si>
    <t xml:space="preserve">Financijski plan  OSNOVNA ŠKOLA BENKOVAC za 2024. godinu </t>
  </si>
  <si>
    <t xml:space="preserve"> POLUGODIŠNJI IZVJEŠTAJ O IZVRŠENJU FINANCIJSKOG PLANA ZA 01.01.-30.06. 2024. G</t>
  </si>
  <si>
    <t>Ostvarenje /Izvršenje 2023(01.01.-30.06)</t>
  </si>
  <si>
    <t>Ostvarenje/Izvršenje  2024.(4.)</t>
  </si>
  <si>
    <t>Ostvarenje/Izvršenje 2023. (1)</t>
  </si>
  <si>
    <t>Izvorni plan 2024(01.01-30.06)</t>
  </si>
  <si>
    <t>ost./izv.2024</t>
  </si>
  <si>
    <t>PRIHODI I RASHODI 01.01-30.06. 2024.PREMA EKONOMSKOJ KLASIFIKACIJI</t>
  </si>
  <si>
    <t>Ostvarenje preth. 2023</t>
  </si>
  <si>
    <t>Izvorni plan 2024</t>
  </si>
  <si>
    <t>Tekući plan 2024</t>
  </si>
  <si>
    <t>Izvršenje 06/ 2024.</t>
  </si>
  <si>
    <t>381-tekuće donacije</t>
  </si>
  <si>
    <t>381-tekuće donacije u naravi</t>
  </si>
  <si>
    <t>Ostvarenje 2023. god. (1) 30.06.</t>
  </si>
  <si>
    <t>Izvorni plan 2024 (2.)30.06.</t>
  </si>
  <si>
    <t>Tekući plan 2024 (3.)30.06.</t>
  </si>
  <si>
    <t>Ostvarenje2024 30.06. (4.)</t>
  </si>
  <si>
    <t>Ostvarenje 30.06.2023 god. (1)</t>
  </si>
  <si>
    <t>Izvorni plan 2024-30.06. (2.)</t>
  </si>
  <si>
    <t>Tekući plan 2024-30.06. (3.)</t>
  </si>
  <si>
    <t>Polugodišnji izvještaj o izvršenju financijskog plana za 2024. prema programskoji ekonomskoj klasifikaciji te izvorima financiranja</t>
  </si>
  <si>
    <t>Ostvarenje 30.06.2024</t>
  </si>
  <si>
    <t>T4306-03 POMOĆNICI U NASTAVI</t>
  </si>
  <si>
    <t>A2203-34 ZALIHE MENSTRUALNIH POTREP.</t>
  </si>
  <si>
    <t>38129 TEKUĆE DONACIJE</t>
  </si>
  <si>
    <t>32224-namirnice(PREHRANA)</t>
  </si>
  <si>
    <t>32251-sitni inventar</t>
  </si>
  <si>
    <t>42411-udžbenici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</si>
</sst>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Calibri Light"/>
      <family val="2"/>
      <charset val="238"/>
    </font>
    <font>
      <sz val="9"/>
      <color rgb="FF000000"/>
      <name val="Microsoft Sans Serif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Microsoft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2">
    <xf numFmtId="0" fontId="0" fillId="0" borderId="0" xfId="0"/>
    <xf numFmtId="0" fontId="20" fillId="0" borderId="0" xfId="0" applyFont="1" applyAlignment="1">
      <alignment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4" fontId="30" fillId="33" borderId="16" xfId="0" applyNumberFormat="1" applyFont="1" applyFill="1" applyBorder="1" applyAlignment="1">
      <alignment horizontal="right" wrapText="1" indent="1"/>
    </xf>
    <xf numFmtId="4" fontId="30" fillId="33" borderId="18" xfId="0" applyNumberFormat="1" applyFont="1" applyFill="1" applyBorder="1" applyAlignment="1">
      <alignment horizontal="righ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left" wrapText="1" indent="1"/>
    </xf>
    <xf numFmtId="4" fontId="19" fillId="36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37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8" fillId="33" borderId="11" xfId="0" applyFont="1" applyFill="1" applyBorder="1" applyAlignment="1">
      <alignment horizontal="left" wrapText="1"/>
    </xf>
    <xf numFmtId="4" fontId="38" fillId="33" borderId="11" xfId="0" applyNumberFormat="1" applyFont="1" applyFill="1" applyBorder="1" applyAlignment="1">
      <alignment horizontal="right" wrapText="1"/>
    </xf>
    <xf numFmtId="0" fontId="38" fillId="33" borderId="11" xfId="0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left" wrapText="1"/>
    </xf>
    <xf numFmtId="4" fontId="38" fillId="34" borderId="11" xfId="0" applyNumberFormat="1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right" wrapText="1"/>
    </xf>
    <xf numFmtId="4" fontId="38" fillId="37" borderId="11" xfId="0" applyNumberFormat="1" applyFont="1" applyFill="1" applyBorder="1" applyAlignment="1">
      <alignment horizontal="right" wrapText="1"/>
    </xf>
    <xf numFmtId="0" fontId="38" fillId="37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right" wrapText="1"/>
    </xf>
    <xf numFmtId="0" fontId="35" fillId="0" borderId="0" xfId="0" applyFont="1"/>
    <xf numFmtId="4" fontId="41" fillId="33" borderId="11" xfId="0" applyNumberFormat="1" applyFont="1" applyFill="1" applyBorder="1" applyAlignment="1">
      <alignment horizontal="right" wrapText="1" indent="1"/>
    </xf>
    <xf numFmtId="0" fontId="42" fillId="0" borderId="0" xfId="0" applyFont="1"/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4" fontId="38" fillId="34" borderId="21" xfId="0" applyNumberFormat="1" applyFont="1" applyFill="1" applyBorder="1" applyAlignment="1">
      <alignment horizontal="right" wrapText="1"/>
    </xf>
    <xf numFmtId="0" fontId="38" fillId="34" borderId="2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19" fillId="33" borderId="11" xfId="0" applyNumberFormat="1" applyFont="1" applyFill="1" applyBorder="1" applyAlignment="1">
      <alignment horizontal="center" wrapText="1"/>
    </xf>
    <xf numFmtId="0" fontId="22" fillId="33" borderId="11" xfId="0" applyNumberFormat="1" applyFont="1" applyFill="1" applyBorder="1" applyAlignment="1">
      <alignment horizontal="center" wrapText="1"/>
    </xf>
    <xf numFmtId="4" fontId="43" fillId="33" borderId="11" xfId="0" applyNumberFormat="1" applyFont="1" applyFill="1" applyBorder="1" applyAlignment="1">
      <alignment horizontal="right" wrapText="1" indent="1"/>
    </xf>
    <xf numFmtId="4" fontId="19" fillId="33" borderId="11" xfId="0" applyNumberFormat="1" applyFont="1" applyFill="1" applyBorder="1" applyAlignment="1">
      <alignment wrapText="1"/>
    </xf>
    <xf numFmtId="4" fontId="32" fillId="33" borderId="11" xfId="0" applyNumberFormat="1" applyFont="1" applyFill="1" applyBorder="1" applyAlignment="1">
      <alignment horizontal="left" wrapText="1" indent="1"/>
    </xf>
    <xf numFmtId="0" fontId="38" fillId="33" borderId="11" xfId="0" applyFont="1" applyFill="1" applyBorder="1" applyAlignment="1">
      <alignment wrapText="1"/>
    </xf>
    <xf numFmtId="4" fontId="45" fillId="33" borderId="11" xfId="0" applyNumberFormat="1" applyFont="1" applyFill="1" applyBorder="1" applyAlignment="1">
      <alignment horizontal="right" wrapText="1" indent="1"/>
    </xf>
    <xf numFmtId="4" fontId="41" fillId="33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horizontal="right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46" fillId="0" borderId="0" xfId="0" applyFont="1" applyAlignment="1">
      <alignment horizontal="left" wrapText="1"/>
    </xf>
    <xf numFmtId="0" fontId="36" fillId="0" borderId="2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4" fontId="36" fillId="34" borderId="21" xfId="0" applyNumberFormat="1" applyFont="1" applyFill="1" applyBorder="1" applyAlignment="1">
      <alignment horizontal="right" wrapText="1"/>
    </xf>
    <xf numFmtId="4" fontId="36" fillId="37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/>
    </xf>
    <xf numFmtId="4" fontId="36" fillId="34" borderId="11" xfId="0" applyNumberFormat="1" applyFont="1" applyFill="1" applyBorder="1" applyAlignment="1">
      <alignment horizontal="right" wrapText="1"/>
    </xf>
    <xf numFmtId="0" fontId="47" fillId="0" borderId="0" xfId="0" applyFont="1" applyAlignment="1">
      <alignment horizontal="left" wrapText="1"/>
    </xf>
    <xf numFmtId="4" fontId="41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4" fontId="48" fillId="33" borderId="11" xfId="0" applyNumberFormat="1" applyFont="1" applyFill="1" applyBorder="1" applyAlignment="1">
      <alignment horizontal="right" wrapText="1" indent="1"/>
    </xf>
    <xf numFmtId="0" fontId="49" fillId="0" borderId="0" xfId="0" applyFont="1" applyAlignment="1">
      <alignment horizontal="left" wrapText="1"/>
    </xf>
    <xf numFmtId="4" fontId="36" fillId="36" borderId="11" xfId="0" applyNumberFormat="1" applyFont="1" applyFill="1" applyBorder="1" applyAlignment="1">
      <alignment horizontal="right" wrapText="1" indent="1"/>
    </xf>
    <xf numFmtId="0" fontId="38" fillId="36" borderId="11" xfId="0" applyFont="1" applyFill="1" applyBorder="1" applyAlignment="1">
      <alignment horizontal="right" wrapText="1"/>
    </xf>
    <xf numFmtId="0" fontId="35" fillId="36" borderId="0" xfId="0" applyFont="1" applyFill="1" applyAlignment="1">
      <alignment horizontal="left" wrapText="1"/>
    </xf>
    <xf numFmtId="4" fontId="32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horizontal="right" wrapText="1" indent="1"/>
    </xf>
    <xf numFmtId="4" fontId="38" fillId="34" borderId="11" xfId="0" applyNumberFormat="1" applyFont="1" applyFill="1" applyBorder="1" applyAlignment="1">
      <alignment horizontal="right" wrapText="1" indent="1"/>
    </xf>
    <xf numFmtId="4" fontId="40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wrapText="1"/>
    </xf>
    <xf numFmtId="4" fontId="40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horizontal="right" wrapText="1" indent="1"/>
    </xf>
    <xf numFmtId="4" fontId="38" fillId="38" borderId="11" xfId="0" applyNumberFormat="1" applyFont="1" applyFill="1" applyBorder="1" applyAlignment="1">
      <alignment horizontal="right" wrapText="1" indent="1"/>
    </xf>
    <xf numFmtId="0" fontId="38" fillId="38" borderId="11" xfId="0" applyFont="1" applyFill="1" applyBorder="1" applyAlignment="1">
      <alignment horizontal="right" wrapText="1"/>
    </xf>
    <xf numFmtId="4" fontId="36" fillId="38" borderId="11" xfId="0" applyNumberFormat="1" applyFont="1" applyFill="1" applyBorder="1" applyAlignment="1">
      <alignment wrapText="1"/>
    </xf>
    <xf numFmtId="4" fontId="38" fillId="38" borderId="11" xfId="0" applyNumberFormat="1" applyFont="1" applyFill="1" applyBorder="1" applyAlignment="1">
      <alignment horizontal="right" wrapText="1"/>
    </xf>
    <xf numFmtId="4" fontId="32" fillId="38" borderId="11" xfId="0" applyNumberFormat="1" applyFont="1" applyFill="1" applyBorder="1" applyAlignment="1">
      <alignment horizontal="right" wrapText="1" indent="1"/>
    </xf>
    <xf numFmtId="0" fontId="20" fillId="36" borderId="0" xfId="0" applyFont="1" applyFill="1"/>
    <xf numFmtId="4" fontId="39" fillId="36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wrapText="1"/>
    </xf>
    <xf numFmtId="4" fontId="38" fillId="34" borderId="11" xfId="0" applyNumberFormat="1" applyFont="1" applyFill="1" applyBorder="1" applyAlignment="1">
      <alignment wrapText="1"/>
    </xf>
    <xf numFmtId="4" fontId="41" fillId="38" borderId="11" xfId="0" applyNumberFormat="1" applyFont="1" applyFill="1" applyBorder="1" applyAlignment="1">
      <alignment wrapText="1"/>
    </xf>
    <xf numFmtId="4" fontId="36" fillId="38" borderId="11" xfId="0" applyNumberFormat="1" applyFont="1" applyFill="1" applyBorder="1" applyAlignment="1">
      <alignment horizontal="right" wrapText="1"/>
    </xf>
    <xf numFmtId="4" fontId="41" fillId="38" borderId="11" xfId="0" applyNumberFormat="1" applyFont="1" applyFill="1" applyBorder="1" applyAlignment="1">
      <alignment horizontal="right" wrapText="1" indent="1"/>
    </xf>
    <xf numFmtId="4" fontId="39" fillId="34" borderId="11" xfId="0" applyNumberFormat="1" applyFont="1" applyFill="1" applyBorder="1" applyAlignment="1">
      <alignment horizontal="right" wrapText="1"/>
    </xf>
    <xf numFmtId="4" fontId="39" fillId="34" borderId="21" xfId="0" applyNumberFormat="1" applyFont="1" applyFill="1" applyBorder="1" applyAlignment="1">
      <alignment horizontal="right" wrapText="1"/>
    </xf>
    <xf numFmtId="4" fontId="41" fillId="34" borderId="11" xfId="0" applyNumberFormat="1" applyFont="1" applyFill="1" applyBorder="1" applyAlignment="1">
      <alignment horizontal="right" wrapText="1" indent="1"/>
    </xf>
    <xf numFmtId="0" fontId="50" fillId="0" borderId="19" xfId="0" applyFont="1" applyBorder="1" applyAlignment="1">
      <alignment horizontal="right" vertical="center" wrapText="1" indent="1"/>
    </xf>
    <xf numFmtId="0" fontId="35" fillId="0" borderId="0" xfId="0" applyFont="1" applyAlignment="1">
      <alignment horizontal="right" wrapText="1"/>
    </xf>
    <xf numFmtId="4" fontId="41" fillId="34" borderId="11" xfId="0" applyNumberFormat="1" applyFont="1" applyFill="1" applyBorder="1" applyAlignment="1">
      <alignment wrapText="1"/>
    </xf>
    <xf numFmtId="4" fontId="41" fillId="36" borderId="11" xfId="0" applyNumberFormat="1" applyFont="1" applyFill="1" applyBorder="1" applyAlignment="1">
      <alignment wrapText="1"/>
    </xf>
    <xf numFmtId="0" fontId="35" fillId="36" borderId="0" xfId="0" applyFont="1" applyFill="1"/>
    <xf numFmtId="4" fontId="40" fillId="36" borderId="11" xfId="0" applyNumberFormat="1" applyFont="1" applyFill="1" applyBorder="1" applyAlignment="1">
      <alignment horizontal="right" wrapText="1" indent="1"/>
    </xf>
    <xf numFmtId="4" fontId="39" fillId="36" borderId="11" xfId="0" applyNumberFormat="1" applyFont="1" applyFill="1" applyBorder="1" applyAlignment="1">
      <alignment wrapText="1"/>
    </xf>
    <xf numFmtId="4" fontId="38" fillId="38" borderId="11" xfId="0" applyNumberFormat="1" applyFont="1" applyFill="1" applyBorder="1" applyAlignment="1">
      <alignment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51" fillId="0" borderId="20" xfId="0" applyFont="1" applyBorder="1" applyAlignment="1">
      <alignment horizontal="right" vertical="center" wrapText="1" indent="1"/>
    </xf>
    <xf numFmtId="0" fontId="53" fillId="0" borderId="0" xfId="0" applyFont="1" applyAlignment="1">
      <alignment horizontal="left" indent="1"/>
    </xf>
    <xf numFmtId="4" fontId="43" fillId="33" borderId="17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wrapText="1"/>
    </xf>
    <xf numFmtId="4" fontId="39" fillId="33" borderId="21" xfId="0" applyNumberFormat="1" applyFont="1" applyFill="1" applyBorder="1" applyAlignment="1">
      <alignment wrapText="1"/>
    </xf>
    <xf numFmtId="4" fontId="38" fillId="33" borderId="15" xfId="0" applyNumberFormat="1" applyFont="1" applyFill="1" applyBorder="1" applyAlignment="1">
      <alignment wrapText="1"/>
    </xf>
    <xf numFmtId="4" fontId="38" fillId="33" borderId="16" xfId="0" applyNumberFormat="1" applyFont="1" applyFill="1" applyBorder="1" applyAlignment="1">
      <alignment wrapText="1"/>
    </xf>
    <xf numFmtId="4" fontId="39" fillId="33" borderId="16" xfId="0" applyNumberFormat="1" applyFont="1" applyFill="1" applyBorder="1" applyAlignment="1">
      <alignment wrapText="1"/>
    </xf>
    <xf numFmtId="0" fontId="29" fillId="0" borderId="22" xfId="0" applyFont="1" applyBorder="1" applyAlignment="1">
      <alignment horizontal="center" vertical="center" wrapText="1"/>
    </xf>
    <xf numFmtId="0" fontId="30" fillId="33" borderId="24" xfId="0" applyFont="1" applyFill="1" applyBorder="1" applyAlignment="1">
      <alignment horizontal="left" wrapText="1"/>
    </xf>
    <xf numFmtId="0" fontId="27" fillId="0" borderId="26" xfId="0" applyFont="1" applyBorder="1" applyAlignment="1">
      <alignment horizontal="left" wrapText="1"/>
    </xf>
    <xf numFmtId="0" fontId="29" fillId="0" borderId="27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18" fillId="0" borderId="27" xfId="0" applyFont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left" wrapText="1"/>
    </xf>
    <xf numFmtId="0" fontId="21" fillId="33" borderId="24" xfId="0" applyFont="1" applyFill="1" applyBorder="1" applyAlignment="1">
      <alignment horizontal="center" wrapText="1"/>
    </xf>
    <xf numFmtId="0" fontId="23" fillId="33" borderId="24" xfId="0" applyFont="1" applyFill="1" applyBorder="1" applyAlignment="1">
      <alignment horizontal="left" wrapText="1"/>
    </xf>
    <xf numFmtId="0" fontId="21" fillId="34" borderId="24" xfId="0" applyFont="1" applyFill="1" applyBorder="1" applyAlignment="1">
      <alignment horizontal="left" wrapText="1"/>
    </xf>
    <xf numFmtId="0" fontId="21" fillId="36" borderId="24" xfId="0" applyFont="1" applyFill="1" applyBorder="1" applyAlignment="1">
      <alignment horizontal="left" wrapText="1"/>
    </xf>
    <xf numFmtId="0" fontId="37" fillId="0" borderId="22" xfId="0" applyFont="1" applyBorder="1" applyAlignment="1">
      <alignment horizontal="center" vertical="center" wrapText="1"/>
    </xf>
    <xf numFmtId="0" fontId="38" fillId="34" borderId="23" xfId="0" applyFont="1" applyFill="1" applyBorder="1" applyAlignment="1">
      <alignment horizontal="left" wrapText="1"/>
    </xf>
    <xf numFmtId="0" fontId="38" fillId="37" borderId="24" xfId="0" applyFont="1" applyFill="1" applyBorder="1" applyAlignment="1">
      <alignment horizontal="left" wrapText="1"/>
    </xf>
    <xf numFmtId="0" fontId="38" fillId="33" borderId="24" xfId="0" applyFont="1" applyFill="1" applyBorder="1" applyAlignment="1">
      <alignment horizontal="left" wrapText="1"/>
    </xf>
    <xf numFmtId="0" fontId="38" fillId="34" borderId="24" xfId="0" applyFont="1" applyFill="1" applyBorder="1" applyAlignment="1">
      <alignment horizontal="left" wrapText="1"/>
    </xf>
    <xf numFmtId="0" fontId="39" fillId="33" borderId="24" xfId="0" applyFont="1" applyFill="1" applyBorder="1" applyAlignment="1">
      <alignment horizontal="left" wrapText="1"/>
    </xf>
    <xf numFmtId="0" fontId="38" fillId="38" borderId="24" xfId="0" applyFont="1" applyFill="1" applyBorder="1" applyAlignment="1">
      <alignment horizontal="left" wrapText="1"/>
    </xf>
    <xf numFmtId="0" fontId="38" fillId="36" borderId="24" xfId="0" applyFont="1" applyFill="1" applyBorder="1" applyAlignment="1">
      <alignment horizontal="left" wrapText="1"/>
    </xf>
    <xf numFmtId="0" fontId="52" fillId="33" borderId="24" xfId="0" applyFont="1" applyFill="1" applyBorder="1" applyAlignment="1">
      <alignment horizontal="left" wrapText="1"/>
    </xf>
    <xf numFmtId="0" fontId="42" fillId="0" borderId="19" xfId="0" applyFont="1" applyBorder="1" applyAlignment="1">
      <alignment horizontal="left" wrapText="1"/>
    </xf>
    <xf numFmtId="0" fontId="37" fillId="0" borderId="27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left" wrapText="1"/>
    </xf>
    <xf numFmtId="0" fontId="35" fillId="0" borderId="26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42" fillId="0" borderId="26" xfId="0" applyFont="1" applyBorder="1" applyAlignment="1">
      <alignment horizontal="left" wrapText="1"/>
    </xf>
    <xf numFmtId="0" fontId="38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wrapText="1"/>
    </xf>
    <xf numFmtId="0" fontId="38" fillId="0" borderId="10" xfId="0" applyFont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left" wrapText="1"/>
    </xf>
    <xf numFmtId="4" fontId="41" fillId="36" borderId="11" xfId="0" applyNumberFormat="1" applyFont="1" applyFill="1" applyBorder="1" applyAlignment="1">
      <alignment horizontal="right" wrapText="1"/>
    </xf>
    <xf numFmtId="0" fontId="38" fillId="0" borderId="11" xfId="0" applyFont="1" applyFill="1" applyBorder="1" applyAlignment="1">
      <alignment horizontal="right" wrapText="1"/>
    </xf>
    <xf numFmtId="4" fontId="27" fillId="0" borderId="0" xfId="0" applyNumberFormat="1" applyFont="1" applyAlignment="1">
      <alignment horizontal="left" indent="1"/>
    </xf>
    <xf numFmtId="2" fontId="38" fillId="38" borderId="11" xfId="0" applyNumberFormat="1" applyFont="1" applyFill="1" applyBorder="1" applyAlignment="1">
      <alignment horizontal="right" wrapText="1"/>
    </xf>
    <xf numFmtId="2" fontId="38" fillId="33" borderId="11" xfId="0" applyNumberFormat="1" applyFont="1" applyFill="1" applyBorder="1" applyAlignment="1">
      <alignment wrapText="1"/>
    </xf>
    <xf numFmtId="4" fontId="31" fillId="33" borderId="30" xfId="0" applyNumberFormat="1" applyFont="1" applyFill="1" applyBorder="1" applyAlignment="1">
      <alignment horizontal="right" wrapText="1" indent="1"/>
    </xf>
    <xf numFmtId="4" fontId="30" fillId="33" borderId="31" xfId="0" applyNumberFormat="1" applyFont="1" applyFill="1" applyBorder="1" applyAlignment="1">
      <alignment horizontal="right" wrapText="1" indent="1"/>
    </xf>
    <xf numFmtId="4" fontId="53" fillId="0" borderId="32" xfId="0" applyNumberFormat="1" applyFont="1" applyBorder="1" applyAlignment="1">
      <alignment horizontal="left" indent="1"/>
    </xf>
    <xf numFmtId="4" fontId="53" fillId="0" borderId="33" xfId="0" applyNumberFormat="1" applyFont="1" applyBorder="1" applyAlignment="1">
      <alignment horizontal="left" indent="1"/>
    </xf>
    <xf numFmtId="4" fontId="53" fillId="0" borderId="19" xfId="0" applyNumberFormat="1" applyFont="1" applyBorder="1" applyAlignment="1">
      <alignment horizontal="left" indent="1"/>
    </xf>
    <xf numFmtId="4" fontId="53" fillId="0" borderId="34" xfId="0" applyNumberFormat="1" applyFont="1" applyBorder="1" applyAlignment="1">
      <alignment horizontal="left" indent="1"/>
    </xf>
    <xf numFmtId="0" fontId="53" fillId="0" borderId="32" xfId="0" applyFont="1" applyBorder="1" applyAlignment="1">
      <alignment horizontal="center" vertical="top"/>
    </xf>
    <xf numFmtId="0" fontId="23" fillId="33" borderId="24" xfId="0" applyFont="1" applyFill="1" applyBorder="1" applyAlignment="1">
      <alignment wrapText="1"/>
    </xf>
    <xf numFmtId="4" fontId="22" fillId="33" borderId="11" xfId="0" applyNumberFormat="1" applyFont="1" applyFill="1" applyBorder="1" applyAlignment="1">
      <alignment wrapText="1"/>
    </xf>
    <xf numFmtId="0" fontId="20" fillId="0" borderId="0" xfId="0" applyFont="1" applyAlignment="1"/>
    <xf numFmtId="4" fontId="38" fillId="38" borderId="30" xfId="0" applyNumberFormat="1" applyFont="1" applyFill="1" applyBorder="1" applyAlignment="1">
      <alignment horizontal="right" wrapText="1"/>
    </xf>
    <xf numFmtId="0" fontId="20" fillId="0" borderId="0" xfId="0" applyFont="1" applyBorder="1"/>
    <xf numFmtId="0" fontId="38" fillId="34" borderId="35" xfId="0" applyFont="1" applyFill="1" applyBorder="1" applyAlignment="1">
      <alignment horizontal="right" wrapText="1"/>
    </xf>
    <xf numFmtId="0" fontId="38" fillId="33" borderId="35" xfId="0" applyFont="1" applyFill="1" applyBorder="1" applyAlignment="1">
      <alignment horizontal="right" wrapText="1"/>
    </xf>
    <xf numFmtId="4" fontId="39" fillId="33" borderId="35" xfId="0" applyNumberFormat="1" applyFont="1" applyFill="1" applyBorder="1" applyAlignment="1">
      <alignment horizontal="right" wrapText="1"/>
    </xf>
    <xf numFmtId="4" fontId="32" fillId="33" borderId="11" xfId="0" applyNumberFormat="1" applyFont="1" applyFill="1" applyBorder="1" applyAlignment="1">
      <alignment wrapText="1"/>
    </xf>
    <xf numFmtId="4" fontId="33" fillId="33" borderId="11" xfId="0" applyNumberFormat="1" applyFont="1" applyFill="1" applyBorder="1" applyAlignment="1">
      <alignment horizontal="right" wrapText="1"/>
    </xf>
    <xf numFmtId="4" fontId="32" fillId="33" borderId="11" xfId="0" applyNumberFormat="1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/>
    </xf>
    <xf numFmtId="4" fontId="38" fillId="33" borderId="15" xfId="0" applyNumberFormat="1" applyFont="1" applyFill="1" applyBorder="1" applyAlignment="1">
      <alignment horizontal="right" wrapText="1"/>
    </xf>
    <xf numFmtId="4" fontId="38" fillId="33" borderId="21" xfId="0" applyNumberFormat="1" applyFont="1" applyFill="1" applyBorder="1" applyAlignment="1">
      <alignment horizontal="right" wrapText="1"/>
    </xf>
    <xf numFmtId="4" fontId="38" fillId="33" borderId="19" xfId="0" applyNumberFormat="1" applyFont="1" applyFill="1" applyBorder="1" applyAlignment="1">
      <alignment horizontal="right" wrapText="1"/>
    </xf>
    <xf numFmtId="4" fontId="49" fillId="0" borderId="19" xfId="0" applyNumberFormat="1" applyFont="1" applyBorder="1" applyAlignment="1">
      <alignment horizontal="right" wrapText="1"/>
    </xf>
    <xf numFmtId="0" fontId="39" fillId="36" borderId="24" xfId="0" applyFont="1" applyFill="1" applyBorder="1" applyAlignment="1">
      <alignment horizontal="left" wrapText="1"/>
    </xf>
    <xf numFmtId="4" fontId="41" fillId="36" borderId="11" xfId="0" applyNumberFormat="1" applyFont="1" applyFill="1" applyBorder="1" applyAlignment="1">
      <alignment horizontal="right" wrapText="1" indent="1"/>
    </xf>
    <xf numFmtId="0" fontId="39" fillId="33" borderId="25" xfId="0" applyFont="1" applyFill="1" applyBorder="1" applyAlignment="1">
      <alignment horizontal="left" wrapText="1"/>
    </xf>
    <xf numFmtId="4" fontId="41" fillId="33" borderId="15" xfId="0" applyNumberFormat="1" applyFont="1" applyFill="1" applyBorder="1" applyAlignment="1">
      <alignment wrapText="1"/>
    </xf>
    <xf numFmtId="0" fontId="38" fillId="38" borderId="23" xfId="0" applyFont="1" applyFill="1" applyBorder="1" applyAlignment="1">
      <alignment horizontal="left" wrapText="1"/>
    </xf>
    <xf numFmtId="4" fontId="40" fillId="38" borderId="21" xfId="0" applyNumberFormat="1" applyFont="1" applyFill="1" applyBorder="1" applyAlignment="1">
      <alignment horizontal="right" wrapText="1" indent="1"/>
    </xf>
    <xf numFmtId="4" fontId="41" fillId="38" borderId="21" xfId="0" applyNumberFormat="1" applyFont="1" applyFill="1" applyBorder="1" applyAlignment="1">
      <alignment wrapText="1"/>
    </xf>
    <xf numFmtId="4" fontId="36" fillId="38" borderId="21" xfId="0" applyNumberFormat="1" applyFont="1" applyFill="1" applyBorder="1" applyAlignment="1">
      <alignment horizontal="right" wrapText="1" indent="1"/>
    </xf>
    <xf numFmtId="4" fontId="36" fillId="38" borderId="21" xfId="0" applyNumberFormat="1" applyFont="1" applyFill="1" applyBorder="1" applyAlignment="1">
      <alignment wrapText="1"/>
    </xf>
    <xf numFmtId="4" fontId="41" fillId="33" borderId="21" xfId="0" applyNumberFormat="1" applyFont="1" applyFill="1" applyBorder="1" applyAlignment="1">
      <alignment wrapText="1"/>
    </xf>
    <xf numFmtId="0" fontId="56" fillId="36" borderId="23" xfId="0" applyFont="1" applyFill="1" applyBorder="1" applyAlignment="1">
      <alignment horizontal="left" wrapText="1"/>
    </xf>
    <xf numFmtId="4" fontId="57" fillId="36" borderId="21" xfId="0" applyNumberFormat="1" applyFont="1" applyFill="1" applyBorder="1" applyAlignment="1">
      <alignment horizontal="right" wrapText="1" indent="1"/>
    </xf>
    <xf numFmtId="4" fontId="58" fillId="36" borderId="21" xfId="0" applyNumberFormat="1" applyFont="1" applyFill="1" applyBorder="1" applyAlignment="1">
      <alignment wrapText="1"/>
    </xf>
    <xf numFmtId="4" fontId="39" fillId="36" borderId="11" xfId="0" applyNumberFormat="1" applyFont="1" applyFill="1" applyBorder="1" applyAlignment="1">
      <alignment horizontal="right" wrapText="1" indent="1"/>
    </xf>
    <xf numFmtId="4" fontId="41" fillId="33" borderId="15" xfId="0" applyNumberFormat="1" applyFont="1" applyFill="1" applyBorder="1" applyAlignment="1">
      <alignment horizontal="right" wrapText="1" indent="1"/>
    </xf>
    <xf numFmtId="4" fontId="39" fillId="33" borderId="15" xfId="0" applyNumberFormat="1" applyFont="1" applyFill="1" applyBorder="1" applyAlignment="1">
      <alignment horizontal="right" wrapText="1"/>
    </xf>
    <xf numFmtId="4" fontId="39" fillId="33" borderId="15" xfId="0" applyNumberFormat="1" applyFont="1" applyFill="1" applyBorder="1" applyAlignment="1">
      <alignment horizontal="right" wrapText="1" indent="1"/>
    </xf>
    <xf numFmtId="0" fontId="39" fillId="33" borderId="23" xfId="0" applyFont="1" applyFill="1" applyBorder="1" applyAlignment="1">
      <alignment horizontal="left" wrapText="1"/>
    </xf>
    <xf numFmtId="4" fontId="32" fillId="33" borderId="21" xfId="0" applyNumberFormat="1" applyFont="1" applyFill="1" applyBorder="1" applyAlignment="1">
      <alignment horizontal="right" wrapText="1" indent="1"/>
    </xf>
    <xf numFmtId="4" fontId="48" fillId="33" borderId="21" xfId="0" applyNumberFormat="1" applyFont="1" applyFill="1" applyBorder="1" applyAlignment="1">
      <alignment horizontal="right" wrapText="1" indent="1"/>
    </xf>
    <xf numFmtId="4" fontId="33" fillId="36" borderId="11" xfId="0" applyNumberFormat="1" applyFont="1" applyFill="1" applyBorder="1" applyAlignment="1">
      <alignment horizontal="right" wrapText="1" indent="1"/>
    </xf>
    <xf numFmtId="0" fontId="39" fillId="36" borderId="11" xfId="0" applyFont="1" applyFill="1" applyBorder="1" applyAlignment="1">
      <alignment horizontal="right" wrapText="1"/>
    </xf>
    <xf numFmtId="4" fontId="39" fillId="33" borderId="15" xfId="0" applyNumberFormat="1" applyFont="1" applyFill="1" applyBorder="1" applyAlignment="1">
      <alignment wrapText="1"/>
    </xf>
    <xf numFmtId="4" fontId="49" fillId="0" borderId="33" xfId="0" applyNumberFormat="1" applyFont="1" applyBorder="1" applyAlignment="1">
      <alignment horizontal="right" wrapText="1"/>
    </xf>
    <xf numFmtId="0" fontId="39" fillId="33" borderId="19" xfId="0" applyFont="1" applyFill="1" applyBorder="1" applyAlignment="1">
      <alignment horizontal="left" wrapText="1"/>
    </xf>
    <xf numFmtId="4" fontId="39" fillId="33" borderId="19" xfId="0" applyNumberFormat="1" applyFont="1" applyFill="1" applyBorder="1" applyAlignment="1">
      <alignment wrapText="1"/>
    </xf>
    <xf numFmtId="0" fontId="38" fillId="33" borderId="19" xfId="0" applyFont="1" applyFill="1" applyBorder="1" applyAlignment="1">
      <alignment horizontal="left" wrapText="1"/>
    </xf>
    <xf numFmtId="4" fontId="38" fillId="33" borderId="19" xfId="0" applyNumberFormat="1" applyFont="1" applyFill="1" applyBorder="1" applyAlignment="1">
      <alignment wrapText="1"/>
    </xf>
    <xf numFmtId="0" fontId="38" fillId="36" borderId="19" xfId="0" applyFont="1" applyFill="1" applyBorder="1" applyAlignment="1">
      <alignment horizontal="left" wrapText="1"/>
    </xf>
    <xf numFmtId="4" fontId="22" fillId="33" borderId="30" xfId="0" applyNumberFormat="1" applyFont="1" applyFill="1" applyBorder="1" applyAlignment="1">
      <alignment horizontal="right" wrapText="1"/>
    </xf>
    <xf numFmtId="4" fontId="38" fillId="33" borderId="30" xfId="0" applyNumberFormat="1" applyFont="1" applyFill="1" applyBorder="1" applyAlignment="1">
      <alignment horizontal="right" wrapText="1" indent="1"/>
    </xf>
    <xf numFmtId="4" fontId="38" fillId="33" borderId="36" xfId="0" applyNumberFormat="1" applyFont="1" applyFill="1" applyBorder="1" applyAlignment="1">
      <alignment horizontal="right" wrapText="1" indent="1"/>
    </xf>
    <xf numFmtId="4" fontId="40" fillId="33" borderId="30" xfId="0" applyNumberFormat="1" applyFont="1" applyFill="1" applyBorder="1" applyAlignment="1">
      <alignment horizontal="right" wrapText="1" indent="1"/>
    </xf>
    <xf numFmtId="0" fontId="46" fillId="0" borderId="19" xfId="0" applyFont="1" applyBorder="1" applyAlignment="1">
      <alignment horizontal="left" wrapText="1"/>
    </xf>
    <xf numFmtId="4" fontId="38" fillId="33" borderId="37" xfId="0" applyNumberFormat="1" applyFont="1" applyFill="1" applyBorder="1" applyAlignment="1">
      <alignment horizontal="right" wrapText="1" indent="1"/>
    </xf>
    <xf numFmtId="4" fontId="35" fillId="0" borderId="19" xfId="0" applyNumberFormat="1" applyFont="1" applyBorder="1" applyAlignment="1">
      <alignment horizontal="right"/>
    </xf>
    <xf numFmtId="4" fontId="35" fillId="0" borderId="19" xfId="0" applyNumberFormat="1" applyFont="1" applyBorder="1" applyAlignment="1">
      <alignment horizontal="right" wrapText="1"/>
    </xf>
    <xf numFmtId="4" fontId="47" fillId="0" borderId="19" xfId="0" applyNumberFormat="1" applyFont="1" applyBorder="1" applyAlignment="1">
      <alignment horizontal="right" wrapText="1"/>
    </xf>
    <xf numFmtId="4" fontId="46" fillId="0" borderId="19" xfId="0" applyNumberFormat="1" applyFont="1" applyBorder="1" applyAlignment="1">
      <alignment horizontal="right" wrapText="1"/>
    </xf>
    <xf numFmtId="4" fontId="39" fillId="33" borderId="19" xfId="0" applyNumberFormat="1" applyFont="1" applyFill="1" applyBorder="1" applyAlignment="1">
      <alignment horizontal="right" wrapText="1"/>
    </xf>
    <xf numFmtId="4" fontId="39" fillId="33" borderId="21" xfId="0" applyNumberFormat="1" applyFont="1" applyFill="1" applyBorder="1" applyAlignment="1">
      <alignment horizontal="right" wrapText="1"/>
    </xf>
    <xf numFmtId="4" fontId="36" fillId="36" borderId="11" xfId="0" applyNumberFormat="1" applyFont="1" applyFill="1" applyBorder="1" applyAlignment="1">
      <alignment wrapText="1"/>
    </xf>
    <xf numFmtId="2" fontId="38" fillId="36" borderId="11" xfId="0" applyNumberFormat="1" applyFont="1" applyFill="1" applyBorder="1" applyAlignment="1">
      <alignment horizontal="right" wrapText="1"/>
    </xf>
    <xf numFmtId="4" fontId="32" fillId="36" borderId="11" xfId="0" applyNumberFormat="1" applyFont="1" applyFill="1" applyBorder="1" applyAlignment="1">
      <alignment horizontal="right" wrapText="1" indent="1"/>
    </xf>
    <xf numFmtId="0" fontId="38" fillId="0" borderId="15" xfId="0" applyFont="1" applyFill="1" applyBorder="1" applyAlignment="1">
      <alignment horizontal="right" wrapText="1"/>
    </xf>
    <xf numFmtId="0" fontId="46" fillId="0" borderId="33" xfId="0" applyFont="1" applyBorder="1"/>
    <xf numFmtId="4" fontId="32" fillId="33" borderId="33" xfId="0" applyNumberFormat="1" applyFont="1" applyFill="1" applyBorder="1" applyAlignment="1">
      <alignment horizontal="right" wrapText="1" indent="1"/>
    </xf>
    <xf numFmtId="4" fontId="46" fillId="0" borderId="33" xfId="0" applyNumberFormat="1" applyFont="1" applyBorder="1"/>
    <xf numFmtId="0" fontId="38" fillId="0" borderId="21" xfId="0" applyFont="1" applyFill="1" applyBorder="1" applyAlignment="1">
      <alignment horizontal="right" wrapText="1"/>
    </xf>
    <xf numFmtId="4" fontId="41" fillId="33" borderId="19" xfId="0" applyNumberFormat="1" applyFont="1" applyFill="1" applyBorder="1" applyAlignment="1">
      <alignment horizontal="right" wrapText="1" indent="1"/>
    </xf>
    <xf numFmtId="4" fontId="39" fillId="33" borderId="19" xfId="0" applyNumberFormat="1" applyFont="1" applyFill="1" applyBorder="1" applyAlignment="1">
      <alignment horizontal="right" wrapText="1" indent="1"/>
    </xf>
    <xf numFmtId="0" fontId="38" fillId="0" borderId="19" xfId="0" applyFont="1" applyFill="1" applyBorder="1" applyAlignment="1">
      <alignment horizontal="right" wrapText="1"/>
    </xf>
    <xf numFmtId="4" fontId="40" fillId="33" borderId="36" xfId="0" applyNumberFormat="1" applyFont="1" applyFill="1" applyBorder="1" applyAlignment="1">
      <alignment horizontal="right" wrapText="1" indent="1"/>
    </xf>
    <xf numFmtId="4" fontId="40" fillId="36" borderId="38" xfId="0" applyNumberFormat="1" applyFont="1" applyFill="1" applyBorder="1" applyAlignment="1">
      <alignment horizontal="right" wrapText="1" indent="1"/>
    </xf>
    <xf numFmtId="4" fontId="38" fillId="36" borderId="19" xfId="0" applyNumberFormat="1" applyFont="1" applyFill="1" applyBorder="1" applyAlignment="1">
      <alignment wrapText="1"/>
    </xf>
    <xf numFmtId="4" fontId="36" fillId="36" borderId="19" xfId="0" applyNumberFormat="1" applyFont="1" applyFill="1" applyBorder="1" applyAlignment="1">
      <alignment horizontal="right" wrapText="1" indent="1"/>
    </xf>
    <xf numFmtId="4" fontId="36" fillId="36" borderId="19" xfId="0" applyNumberFormat="1" applyFont="1" applyFill="1" applyBorder="1" applyAlignment="1">
      <alignment wrapText="1"/>
    </xf>
    <xf numFmtId="4" fontId="58" fillId="36" borderId="21" xfId="0" applyNumberFormat="1" applyFont="1" applyFill="1" applyBorder="1" applyAlignment="1">
      <alignment horizontal="right" wrapText="1" indent="1"/>
    </xf>
    <xf numFmtId="4" fontId="40" fillId="33" borderId="15" xfId="0" applyNumberFormat="1" applyFont="1" applyFill="1" applyBorder="1" applyAlignment="1">
      <alignment horizontal="right" wrapText="1" indent="1"/>
    </xf>
    <xf numFmtId="4" fontId="41" fillId="33" borderId="15" xfId="0" applyNumberFormat="1" applyFont="1" applyFill="1" applyBorder="1" applyAlignment="1">
      <alignment horizontal="right" wrapText="1"/>
    </xf>
    <xf numFmtId="4" fontId="19" fillId="34" borderId="21" xfId="0" applyNumberFormat="1" applyFont="1" applyFill="1" applyBorder="1" applyAlignment="1">
      <alignment horizontal="right" wrapText="1"/>
    </xf>
    <xf numFmtId="4" fontId="36" fillId="34" borderId="39" xfId="0" applyNumberFormat="1" applyFont="1" applyFill="1" applyBorder="1" applyAlignment="1">
      <alignment wrapText="1"/>
    </xf>
    <xf numFmtId="4" fontId="36" fillId="34" borderId="39" xfId="0" applyNumberFormat="1" applyFont="1" applyFill="1" applyBorder="1" applyAlignment="1">
      <alignment horizontal="right" wrapText="1"/>
    </xf>
    <xf numFmtId="0" fontId="35" fillId="0" borderId="19" xfId="0" applyFont="1" applyBorder="1"/>
    <xf numFmtId="4" fontId="40" fillId="33" borderId="19" xfId="0" applyNumberFormat="1" applyFont="1" applyFill="1" applyBorder="1" applyAlignment="1">
      <alignment horizontal="right" wrapText="1" indent="1"/>
    </xf>
    <xf numFmtId="4" fontId="41" fillId="33" borderId="19" xfId="0" applyNumberFormat="1" applyFont="1" applyFill="1" applyBorder="1" applyAlignment="1">
      <alignment wrapText="1"/>
    </xf>
    <xf numFmtId="4" fontId="41" fillId="33" borderId="19" xfId="0" applyNumberFormat="1" applyFont="1" applyFill="1" applyBorder="1" applyAlignment="1">
      <alignment horizontal="right" wrapText="1"/>
    </xf>
    <xf numFmtId="4" fontId="46" fillId="0" borderId="19" xfId="0" applyNumberFormat="1" applyFont="1" applyBorder="1" applyAlignment="1">
      <alignment horizontal="right"/>
    </xf>
    <xf numFmtId="0" fontId="29" fillId="0" borderId="40" xfId="0" applyFont="1" applyBorder="1" applyAlignment="1">
      <alignment horizontal="center" vertical="center" wrapText="1"/>
    </xf>
    <xf numFmtId="0" fontId="30" fillId="33" borderId="41" xfId="0" applyFont="1" applyFill="1" applyBorder="1" applyAlignment="1">
      <alignment horizontal="left" wrapText="1"/>
    </xf>
    <xf numFmtId="0" fontId="30" fillId="33" borderId="42" xfId="0" applyFont="1" applyFill="1" applyBorder="1" applyAlignment="1">
      <alignment horizontal="left" wrapText="1"/>
    </xf>
    <xf numFmtId="0" fontId="29" fillId="0" borderId="43" xfId="0" applyFont="1" applyBorder="1" applyAlignment="1">
      <alignment horizontal="center" vertical="center" wrapText="1"/>
    </xf>
    <xf numFmtId="0" fontId="43" fillId="33" borderId="42" xfId="0" applyFont="1" applyFill="1" applyBorder="1" applyAlignment="1">
      <alignment horizontal="left" wrapText="1"/>
    </xf>
    <xf numFmtId="0" fontId="30" fillId="33" borderId="44" xfId="0" applyFont="1" applyFill="1" applyBorder="1" applyAlignment="1">
      <alignment horizontal="left" wrapText="1"/>
    </xf>
    <xf numFmtId="0" fontId="30" fillId="33" borderId="45" xfId="0" applyFont="1" applyFill="1" applyBorder="1" applyAlignment="1">
      <alignment horizontal="left" wrapText="1"/>
    </xf>
    <xf numFmtId="4" fontId="38" fillId="33" borderId="34" xfId="0" applyNumberFormat="1" applyFont="1" applyFill="1" applyBorder="1" applyAlignment="1">
      <alignment wrapText="1"/>
    </xf>
    <xf numFmtId="4" fontId="39" fillId="33" borderId="32" xfId="0" applyNumberFormat="1" applyFont="1" applyFill="1" applyBorder="1" applyAlignment="1">
      <alignment wrapText="1"/>
    </xf>
    <xf numFmtId="4" fontId="39" fillId="33" borderId="38" xfId="0" applyNumberFormat="1" applyFont="1" applyFill="1" applyBorder="1" applyAlignment="1">
      <alignment wrapText="1"/>
    </xf>
    <xf numFmtId="4" fontId="46" fillId="0" borderId="19" xfId="0" applyNumberFormat="1" applyFont="1" applyBorder="1" applyAlignment="1">
      <alignment horizontal="right" indent="1"/>
    </xf>
    <xf numFmtId="4" fontId="46" fillId="0" borderId="0" xfId="0" applyNumberFormat="1" applyFont="1" applyAlignment="1">
      <alignment horizontal="left" indent="1"/>
    </xf>
    <xf numFmtId="4" fontId="39" fillId="33" borderId="16" xfId="0" applyNumberFormat="1" applyFont="1" applyFill="1" applyBorder="1" applyAlignment="1">
      <alignment horizontal="right" wrapText="1" indent="1"/>
    </xf>
    <xf numFmtId="4" fontId="30" fillId="33" borderId="15" xfId="0" applyNumberFormat="1" applyFont="1" applyFill="1" applyBorder="1" applyAlignment="1">
      <alignment horizontal="right" wrapText="1" indent="1"/>
    </xf>
    <xf numFmtId="4" fontId="30" fillId="33" borderId="47" xfId="0" applyNumberFormat="1" applyFont="1" applyFill="1" applyBorder="1" applyAlignment="1">
      <alignment horizontal="right" wrapText="1" indent="1"/>
    </xf>
    <xf numFmtId="4" fontId="30" fillId="33" borderId="48" xfId="0" applyNumberFormat="1" applyFont="1" applyFill="1" applyBorder="1" applyAlignment="1">
      <alignment horizontal="right" wrapText="1" indent="1"/>
    </xf>
    <xf numFmtId="0" fontId="54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55" fillId="0" borderId="0" xfId="0" applyFont="1" applyAlignment="1">
      <alignment horizontal="center" wrapText="1"/>
    </xf>
    <xf numFmtId="0" fontId="55" fillId="0" borderId="0" xfId="0" applyFont="1" applyAlignment="1">
      <alignment horizontal="center"/>
    </xf>
    <xf numFmtId="4" fontId="59" fillId="0" borderId="46" xfId="0" applyNumberFormat="1" applyFont="1" applyFill="1" applyBorder="1" applyAlignment="1">
      <alignment horizontal="right" vertical="top" wrapText="1"/>
    </xf>
    <xf numFmtId="4" fontId="59" fillId="0" borderId="30" xfId="0" applyNumberFormat="1" applyFont="1" applyFill="1" applyBorder="1" applyAlignment="1">
      <alignment horizontal="right" vertical="top" wrapText="1"/>
    </xf>
    <xf numFmtId="4" fontId="59" fillId="0" borderId="11" xfId="0" applyNumberFormat="1" applyFont="1" applyFill="1" applyBorder="1" applyAlignment="1">
      <alignment horizontal="right" vertical="top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left" vertical="center" wrapText="1" indent="1"/>
    </xf>
    <xf numFmtId="0" fontId="44" fillId="0" borderId="0" xfId="0" applyFont="1" applyBorder="1" applyAlignment="1">
      <alignment horizontal="left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7" workbookViewId="0">
      <selection activeCell="E16" sqref="E16"/>
    </sheetView>
  </sheetViews>
  <sheetFormatPr defaultRowHeight="10.5" x14ac:dyDescent="0.15"/>
  <cols>
    <col min="1" max="1" width="30.28515625" style="9" customWidth="1"/>
    <col min="2" max="2" width="14.5703125" style="9" customWidth="1"/>
    <col min="3" max="3" width="16.140625" style="9" customWidth="1"/>
    <col min="4" max="4" width="0.140625" style="9" customWidth="1"/>
    <col min="5" max="5" width="25.42578125" style="9" customWidth="1"/>
    <col min="6" max="6" width="8.28515625" style="9" hidden="1" customWidth="1"/>
    <col min="7" max="7" width="8.5703125" style="9" hidden="1" customWidth="1"/>
    <col min="8" max="8" width="12.5703125" style="9" customWidth="1"/>
    <col min="9" max="9" width="9.140625" style="9" customWidth="1"/>
    <col min="10" max="16384" width="9.140625" style="9"/>
  </cols>
  <sheetData>
    <row r="1" spans="1:7" x14ac:dyDescent="0.15">
      <c r="A1" s="258" t="s">
        <v>167</v>
      </c>
      <c r="B1" s="259"/>
      <c r="C1" s="259"/>
      <c r="D1" s="259"/>
      <c r="E1" s="259"/>
      <c r="F1" s="259"/>
      <c r="G1" s="259"/>
    </row>
    <row r="2" spans="1:7" ht="23.25" customHeight="1" x14ac:dyDescent="0.15">
      <c r="A2" s="259"/>
      <c r="B2" s="259"/>
      <c r="C2" s="259"/>
      <c r="D2" s="259"/>
      <c r="E2" s="259"/>
      <c r="F2" s="259"/>
      <c r="G2" s="259"/>
    </row>
    <row r="4" spans="1:7" ht="12.75" x14ac:dyDescent="0.2">
      <c r="A4" s="260" t="s">
        <v>262</v>
      </c>
      <c r="B4" s="260"/>
      <c r="C4" s="260"/>
      <c r="D4" s="260"/>
      <c r="E4" s="260"/>
      <c r="F4" s="260"/>
      <c r="G4" s="260"/>
    </row>
    <row r="5" spans="1:7" ht="15" customHeight="1" x14ac:dyDescent="0.2">
      <c r="A5" s="261" t="s">
        <v>168</v>
      </c>
      <c r="B5" s="261"/>
      <c r="C5" s="261"/>
      <c r="D5" s="261"/>
      <c r="E5" s="261"/>
    </row>
    <row r="7" spans="1:7" x14ac:dyDescent="0.15">
      <c r="A7" s="9" t="s">
        <v>78</v>
      </c>
    </row>
    <row r="10" spans="1:7" ht="16.5" customHeight="1" x14ac:dyDescent="0.15">
      <c r="A10" s="257" t="s">
        <v>261</v>
      </c>
      <c r="B10" s="257"/>
      <c r="C10" s="257"/>
      <c r="D10" s="257"/>
      <c r="E10" s="257"/>
      <c r="F10" s="257"/>
      <c r="G10" s="257"/>
    </row>
    <row r="11" spans="1:7" ht="16.5" customHeight="1" x14ac:dyDescent="0.15">
      <c r="A11" s="10"/>
      <c r="B11" s="10"/>
      <c r="C11" s="10"/>
      <c r="D11" s="10"/>
      <c r="E11" s="10"/>
      <c r="F11" s="10"/>
      <c r="G11" s="10"/>
    </row>
    <row r="12" spans="1:7" x14ac:dyDescent="0.15">
      <c r="A12" s="106" t="s">
        <v>5</v>
      </c>
    </row>
    <row r="13" spans="1:7" s="11" customFormat="1" ht="11.25" thickBot="1" x14ac:dyDescent="0.2">
      <c r="A13" s="9"/>
      <c r="B13" s="9"/>
      <c r="C13" s="9"/>
      <c r="D13" s="9"/>
      <c r="E13" s="9"/>
      <c r="F13" s="9"/>
      <c r="G13" s="9"/>
    </row>
    <row r="14" spans="1:7" ht="56.25" customHeight="1" x14ac:dyDescent="0.15">
      <c r="A14" s="113" t="s">
        <v>137</v>
      </c>
      <c r="B14" s="45" t="s">
        <v>260</v>
      </c>
      <c r="C14" s="45" t="s">
        <v>235</v>
      </c>
      <c r="D14" s="45" t="s">
        <v>138</v>
      </c>
      <c r="E14" s="45" t="s">
        <v>259</v>
      </c>
      <c r="F14" s="45" t="s">
        <v>3</v>
      </c>
      <c r="G14" s="45" t="s">
        <v>4</v>
      </c>
    </row>
    <row r="15" spans="1:7" x14ac:dyDescent="0.15">
      <c r="A15" s="241">
        <v>1</v>
      </c>
      <c r="B15" s="46">
        <v>2</v>
      </c>
      <c r="C15" s="244">
        <v>3</v>
      </c>
      <c r="D15" s="46">
        <v>4</v>
      </c>
      <c r="E15" s="46">
        <v>5</v>
      </c>
      <c r="F15" s="46">
        <v>6</v>
      </c>
      <c r="G15" s="46">
        <v>7</v>
      </c>
    </row>
    <row r="16" spans="1:7" ht="12" x14ac:dyDescent="0.2">
      <c r="A16" s="242" t="s">
        <v>6</v>
      </c>
      <c r="B16" s="198">
        <v>1546655.58</v>
      </c>
      <c r="C16" s="109">
        <v>3276254.64</v>
      </c>
      <c r="D16" s="250">
        <v>8389952.1999999993</v>
      </c>
      <c r="E16" s="251">
        <v>1738477.84</v>
      </c>
      <c r="F16" s="252"/>
      <c r="G16" s="252"/>
    </row>
    <row r="17" spans="1:7" ht="12" x14ac:dyDescent="0.2">
      <c r="A17" s="243" t="s">
        <v>19</v>
      </c>
      <c r="B17" s="198">
        <v>0</v>
      </c>
      <c r="C17" s="87">
        <v>0</v>
      </c>
      <c r="D17" s="87">
        <v>5000</v>
      </c>
      <c r="E17" s="109">
        <v>0</v>
      </c>
      <c r="F17" s="35"/>
      <c r="G17" s="35">
        <f>E17/D17*100</f>
        <v>0</v>
      </c>
    </row>
    <row r="18" spans="1:7" ht="12" x14ac:dyDescent="0.2">
      <c r="A18" s="243" t="s">
        <v>158</v>
      </c>
      <c r="B18" s="198">
        <v>0</v>
      </c>
      <c r="C18" s="87">
        <v>54082.53</v>
      </c>
      <c r="D18" s="87">
        <v>211931.3</v>
      </c>
      <c r="E18" s="87">
        <v>54082.53</v>
      </c>
      <c r="F18" s="35">
        <f>E19/B19*100</f>
        <v>115.89913056144019</v>
      </c>
      <c r="G18" s="35">
        <f>E19/D19*100</f>
        <v>20.827055112341185</v>
      </c>
    </row>
    <row r="19" spans="1:7" ht="12" x14ac:dyDescent="0.2">
      <c r="A19" s="245" t="s">
        <v>69</v>
      </c>
      <c r="B19" s="200">
        <f>SUM(B16:B18)</f>
        <v>1546655.58</v>
      </c>
      <c r="C19" s="108">
        <f>SUM(C16:C18)</f>
        <v>3330337.17</v>
      </c>
      <c r="D19" s="108">
        <f>SUM(D16:D18)</f>
        <v>8606883.5</v>
      </c>
      <c r="E19" s="108">
        <f>SUM(E16:E18)</f>
        <v>1792560.37</v>
      </c>
      <c r="F19" s="35" t="e">
        <f>#REF!/B20*100</f>
        <v>#REF!</v>
      </c>
      <c r="G19" s="35" t="e">
        <f>#REF!/D20*100</f>
        <v>#REF!</v>
      </c>
    </row>
    <row r="20" spans="1:7" ht="15" customHeight="1" x14ac:dyDescent="0.2">
      <c r="A20" s="243" t="s">
        <v>21</v>
      </c>
      <c r="B20" s="198">
        <v>1580156.62</v>
      </c>
      <c r="C20" s="87">
        <v>3256774.18</v>
      </c>
      <c r="D20" s="87">
        <v>8447186</v>
      </c>
      <c r="E20" s="262">
        <v>1840818.43</v>
      </c>
      <c r="F20" s="263"/>
      <c r="G20" s="264"/>
    </row>
    <row r="21" spans="1:7" ht="23.25" thickBot="1" x14ac:dyDescent="0.25">
      <c r="A21" s="243" t="s">
        <v>57</v>
      </c>
      <c r="B21" s="198">
        <v>7091.89</v>
      </c>
      <c r="C21" s="87">
        <v>73562.990000000005</v>
      </c>
      <c r="D21" s="87">
        <v>159697.5</v>
      </c>
      <c r="E21" s="87">
        <v>1876.25</v>
      </c>
      <c r="F21" s="35">
        <f>E22/B22*100</f>
        <v>116.09364686062926</v>
      </c>
      <c r="G21" s="35">
        <f>E22/D22*100</f>
        <v>21.40954597561359</v>
      </c>
    </row>
    <row r="22" spans="1:7" ht="12.75" thickBot="1" x14ac:dyDescent="0.25">
      <c r="A22" s="246" t="s">
        <v>70</v>
      </c>
      <c r="B22" s="248">
        <f>SUM(B20:B21)</f>
        <v>1587248.51</v>
      </c>
      <c r="C22" s="110">
        <f>SUM(C20:C21)</f>
        <v>3330337.1700000004</v>
      </c>
      <c r="D22" s="110">
        <f>SUM(D20:D21)</f>
        <v>8606883.5</v>
      </c>
      <c r="E22" s="110">
        <v>1842694.68</v>
      </c>
      <c r="F22" s="253"/>
      <c r="G22" s="253"/>
    </row>
    <row r="23" spans="1:7" ht="12.75" thickBot="1" x14ac:dyDescent="0.25">
      <c r="A23" s="247" t="s">
        <v>68</v>
      </c>
      <c r="B23" s="249">
        <f>B19-B22</f>
        <v>-40592.929999999935</v>
      </c>
      <c r="C23" s="112">
        <f>C19-C22</f>
        <v>0</v>
      </c>
      <c r="D23" s="112">
        <v>0</v>
      </c>
      <c r="E23" s="111">
        <f>E19-E22</f>
        <v>-50134.309999999823</v>
      </c>
      <c r="F23" s="252"/>
      <c r="G23" s="252"/>
    </row>
    <row r="24" spans="1:7" x14ac:dyDescent="0.15">
      <c r="A24" s="115"/>
      <c r="C24" s="147"/>
    </row>
    <row r="25" spans="1:7" x14ac:dyDescent="0.15">
      <c r="A25" s="115"/>
    </row>
    <row r="26" spans="1:7" ht="11.25" thickBot="1" x14ac:dyDescent="0.2">
      <c r="A26" s="117" t="s">
        <v>71</v>
      </c>
    </row>
    <row r="27" spans="1:7" ht="0.75" customHeight="1" thickBot="1" x14ac:dyDescent="0.2">
      <c r="A27" s="115"/>
      <c r="F27" s="12" t="s">
        <v>3</v>
      </c>
      <c r="G27" s="12" t="s">
        <v>4</v>
      </c>
    </row>
    <row r="28" spans="1:7" ht="66" customHeight="1" thickBot="1" x14ac:dyDescent="0.25">
      <c r="A28" s="116" t="s">
        <v>0</v>
      </c>
      <c r="B28" s="12" t="s">
        <v>265</v>
      </c>
      <c r="C28" s="12" t="s">
        <v>1</v>
      </c>
      <c r="D28" s="12" t="s">
        <v>2</v>
      </c>
      <c r="E28" s="12" t="s">
        <v>264</v>
      </c>
      <c r="F28" s="13"/>
      <c r="G28" s="14"/>
    </row>
    <row r="29" spans="1:7" ht="23.25" thickBot="1" x14ac:dyDescent="0.25">
      <c r="A29" s="114" t="s">
        <v>72</v>
      </c>
      <c r="B29" s="13">
        <v>0</v>
      </c>
      <c r="C29" s="13">
        <v>0</v>
      </c>
      <c r="D29" s="13">
        <v>0</v>
      </c>
      <c r="E29" s="13">
        <v>0</v>
      </c>
      <c r="F29" s="13"/>
      <c r="G29" s="14"/>
    </row>
    <row r="30" spans="1:7" ht="23.25" thickBot="1" x14ac:dyDescent="0.25">
      <c r="A30" s="114" t="s">
        <v>73</v>
      </c>
      <c r="B30" s="254">
        <v>0</v>
      </c>
      <c r="C30" s="254">
        <v>0</v>
      </c>
      <c r="D30" s="254">
        <v>0</v>
      </c>
      <c r="E30" s="254">
        <v>0</v>
      </c>
      <c r="F30" s="15"/>
      <c r="G30" s="15"/>
    </row>
    <row r="31" spans="1:7" ht="12" thickBot="1" x14ac:dyDescent="0.25">
      <c r="A31" s="247" t="s">
        <v>74</v>
      </c>
      <c r="B31" s="255">
        <v>0</v>
      </c>
      <c r="C31" s="15">
        <v>0</v>
      </c>
      <c r="D31" s="15">
        <v>0</v>
      </c>
      <c r="E31" s="256">
        <v>0</v>
      </c>
    </row>
    <row r="32" spans="1:7" x14ac:dyDescent="0.15">
      <c r="A32" s="115"/>
    </row>
    <row r="33" spans="1:8" ht="4.5" customHeight="1" x14ac:dyDescent="0.15">
      <c r="A33" s="115"/>
    </row>
    <row r="34" spans="1:8" ht="14.25" customHeight="1" thickBot="1" x14ac:dyDescent="0.2">
      <c r="A34" s="117" t="s">
        <v>75</v>
      </c>
    </row>
    <row r="35" spans="1:8" ht="9" customHeight="1" thickBot="1" x14ac:dyDescent="0.2">
      <c r="A35" s="115"/>
      <c r="F35" s="12" t="s">
        <v>3</v>
      </c>
      <c r="G35" s="12" t="s">
        <v>4</v>
      </c>
    </row>
    <row r="36" spans="1:8" ht="53.25" customHeight="1" thickBot="1" x14ac:dyDescent="0.25">
      <c r="A36" s="116" t="s">
        <v>0</v>
      </c>
      <c r="B36" s="143" t="s">
        <v>263</v>
      </c>
      <c r="C36" s="12" t="s">
        <v>266</v>
      </c>
      <c r="D36" s="12" t="s">
        <v>125</v>
      </c>
      <c r="E36" s="12" t="s">
        <v>236</v>
      </c>
      <c r="F36" s="13">
        <f>E37/B37*100</f>
        <v>-133.23140261124288</v>
      </c>
      <c r="G36" s="150">
        <f>E37/D37*100</f>
        <v>100</v>
      </c>
      <c r="H36" s="156" t="s">
        <v>267</v>
      </c>
    </row>
    <row r="37" spans="1:8" ht="27" customHeight="1" thickBot="1" x14ac:dyDescent="0.25">
      <c r="A37" s="114" t="s">
        <v>77</v>
      </c>
      <c r="B37" s="49">
        <v>-40592.93</v>
      </c>
      <c r="C37" s="87">
        <v>54082.53</v>
      </c>
      <c r="D37" s="87">
        <v>54082.53</v>
      </c>
      <c r="E37" s="87">
        <v>54082.53</v>
      </c>
      <c r="H37" s="152">
        <v>130.76</v>
      </c>
    </row>
    <row r="38" spans="1:8" ht="15" hidden="1" customHeight="1" thickBot="1" x14ac:dyDescent="0.25">
      <c r="A38" s="115"/>
      <c r="B38" s="106"/>
      <c r="C38" s="87">
        <v>54082.53</v>
      </c>
      <c r="D38" s="87">
        <v>54082.53</v>
      </c>
      <c r="E38" s="87">
        <v>54082.53</v>
      </c>
      <c r="H38" s="153"/>
    </row>
    <row r="39" spans="1:8" ht="10.5" hidden="1" customHeight="1" thickBot="1" x14ac:dyDescent="0.25">
      <c r="A39" s="115"/>
      <c r="B39" s="106"/>
      <c r="C39" s="87">
        <v>54082.53</v>
      </c>
      <c r="D39" s="87">
        <v>54082.53</v>
      </c>
      <c r="E39" s="87">
        <v>54082.53</v>
      </c>
      <c r="H39" s="154"/>
    </row>
    <row r="40" spans="1:8" ht="15" hidden="1" customHeight="1" thickBot="1" x14ac:dyDescent="0.25">
      <c r="A40" s="115"/>
      <c r="B40" s="106"/>
      <c r="C40" s="87">
        <v>54082.53</v>
      </c>
      <c r="D40" s="87">
        <v>54082.53</v>
      </c>
      <c r="E40" s="87">
        <v>54082.53</v>
      </c>
      <c r="F40" s="16">
        <f>E41/B41*100</f>
        <v>-133.23140261124288</v>
      </c>
      <c r="G40" s="151">
        <f>E41/D41*100</f>
        <v>100</v>
      </c>
      <c r="H40" s="155"/>
    </row>
    <row r="41" spans="1:8" ht="33" thickBot="1" x14ac:dyDescent="0.25">
      <c r="A41" s="118" t="s">
        <v>76</v>
      </c>
      <c r="B41" s="107">
        <v>-40592.93</v>
      </c>
      <c r="C41" s="87">
        <v>54082.53</v>
      </c>
      <c r="D41" s="87">
        <v>54082.53</v>
      </c>
      <c r="E41" s="87">
        <v>54082.53</v>
      </c>
      <c r="H41" s="152">
        <v>130.76</v>
      </c>
    </row>
    <row r="42" spans="1:8" ht="26.25" customHeight="1" x14ac:dyDescent="0.15">
      <c r="A42" s="11"/>
    </row>
    <row r="43" spans="1:8" ht="62.25" hidden="1" customHeight="1" x14ac:dyDescent="0.15">
      <c r="A43" s="11"/>
      <c r="F43" s="103"/>
      <c r="G43" s="103"/>
    </row>
    <row r="44" spans="1:8" ht="88.5" customHeight="1" x14ac:dyDescent="0.15">
      <c r="A44" s="103"/>
      <c r="B44" s="103"/>
      <c r="C44" s="103"/>
      <c r="D44" s="103"/>
      <c r="E44" s="103"/>
      <c r="F44" s="104"/>
      <c r="G44" s="104"/>
    </row>
    <row r="45" spans="1:8" ht="10.5" customHeight="1" x14ac:dyDescent="0.15">
      <c r="A45" s="104"/>
      <c r="B45" s="104"/>
      <c r="C45" s="104"/>
      <c r="D45" s="104"/>
      <c r="E45" s="104"/>
      <c r="F45" s="104"/>
      <c r="G45" s="104"/>
    </row>
    <row r="46" spans="1:8" ht="15.75" x14ac:dyDescent="0.15">
      <c r="A46" s="104"/>
      <c r="B46" s="104"/>
      <c r="C46" s="104"/>
      <c r="D46" s="104"/>
      <c r="E46" s="104"/>
    </row>
  </sheetData>
  <mergeCells count="5">
    <mergeCell ref="A10:G10"/>
    <mergeCell ref="A1:G2"/>
    <mergeCell ref="A4:G4"/>
    <mergeCell ref="A5:E5"/>
    <mergeCell ref="E20:G20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4"/>
  <sheetViews>
    <sheetView showGridLines="0" topLeftCell="A31" zoomScaleNormal="100" workbookViewId="0">
      <selection activeCell="E35" sqref="E35"/>
    </sheetView>
  </sheetViews>
  <sheetFormatPr defaultColWidth="8.85546875" defaultRowHeight="12" x14ac:dyDescent="0.2"/>
  <cols>
    <col min="1" max="1" width="23.140625" style="1" customWidth="1"/>
    <col min="2" max="2" width="12.7109375" style="6" bestFit="1" customWidth="1"/>
    <col min="3" max="3" width="15" style="6" customWidth="1"/>
    <col min="4" max="4" width="13.85546875" style="6" customWidth="1"/>
    <col min="5" max="5" width="13.42578125" style="6" customWidth="1"/>
    <col min="6" max="6" width="9.140625" style="6" customWidth="1"/>
    <col min="7" max="7" width="7.85546875" style="6" customWidth="1"/>
    <col min="8" max="16384" width="8.85546875" style="4"/>
  </cols>
  <sheetData>
    <row r="1" spans="1:7" s="1" customFormat="1" ht="56.25" customHeight="1" thickBot="1" x14ac:dyDescent="0.25">
      <c r="A1" s="119" t="s">
        <v>139</v>
      </c>
      <c r="B1" s="265" t="s">
        <v>268</v>
      </c>
      <c r="C1" s="266"/>
      <c r="D1" s="266"/>
      <c r="E1" s="266"/>
      <c r="F1" s="266"/>
      <c r="G1" s="267"/>
    </row>
    <row r="2" spans="1:7" ht="24" x14ac:dyDescent="0.2">
      <c r="A2" s="120" t="s">
        <v>140</v>
      </c>
      <c r="B2" s="144" t="s">
        <v>269</v>
      </c>
      <c r="C2" s="2" t="s">
        <v>270</v>
      </c>
      <c r="D2" s="2" t="s">
        <v>271</v>
      </c>
      <c r="E2" s="2" t="s">
        <v>272</v>
      </c>
      <c r="F2" s="3" t="s">
        <v>141</v>
      </c>
      <c r="G2" s="3" t="s">
        <v>142</v>
      </c>
    </row>
    <row r="3" spans="1:7" x14ac:dyDescent="0.2">
      <c r="A3" s="121">
        <v>1</v>
      </c>
      <c r="B3" s="47">
        <v>2</v>
      </c>
      <c r="C3" s="47">
        <v>3</v>
      </c>
      <c r="D3" s="47">
        <v>4</v>
      </c>
      <c r="E3" s="47">
        <v>5</v>
      </c>
      <c r="F3" s="47">
        <v>6</v>
      </c>
      <c r="G3" s="48">
        <v>7</v>
      </c>
    </row>
    <row r="4" spans="1:7" x14ac:dyDescent="0.2">
      <c r="A4" s="120" t="s">
        <v>5</v>
      </c>
      <c r="B4" s="2"/>
      <c r="C4" s="2"/>
      <c r="D4" s="2"/>
      <c r="E4" s="2"/>
      <c r="F4" s="2"/>
      <c r="G4" s="5"/>
    </row>
    <row r="5" spans="1:7" x14ac:dyDescent="0.2">
      <c r="A5" s="120" t="s">
        <v>6</v>
      </c>
      <c r="B5" s="2">
        <f>SUM(B6+B7+B9+B14+B17+B20+B25)</f>
        <v>1546655.5799999998</v>
      </c>
      <c r="C5" s="2">
        <f>SUM(C9+C14+C17+C20+C25+C29)</f>
        <v>2906494.56</v>
      </c>
      <c r="D5" s="2">
        <f>SUM(D9+D14+D17+D20+D25+D29+D34)</f>
        <v>3276254.6399999997</v>
      </c>
      <c r="E5" s="2">
        <f>SUM(E6+E7+E9+E12+E14+E17+E20+E25+E29+E34)</f>
        <v>1792560.37</v>
      </c>
      <c r="F5" s="2">
        <f>E5/B5*100</f>
        <v>115.89913056144022</v>
      </c>
      <c r="G5" s="2">
        <f>(E5/D5)*100</f>
        <v>54.71370717387218</v>
      </c>
    </row>
    <row r="6" spans="1:7" ht="19.5" x14ac:dyDescent="0.2">
      <c r="A6" s="122" t="s">
        <v>7</v>
      </c>
      <c r="B6" s="5">
        <v>0</v>
      </c>
      <c r="C6" s="5">
        <v>0</v>
      </c>
      <c r="D6" s="5">
        <v>0</v>
      </c>
      <c r="E6" s="5">
        <v>0</v>
      </c>
      <c r="F6" s="2">
        <v>0</v>
      </c>
      <c r="G6" s="2">
        <v>0</v>
      </c>
    </row>
    <row r="7" spans="1:7" ht="24" customHeight="1" x14ac:dyDescent="0.2">
      <c r="A7" s="120" t="s">
        <v>8</v>
      </c>
      <c r="B7" s="2">
        <v>0</v>
      </c>
      <c r="C7" s="2">
        <v>0</v>
      </c>
      <c r="D7" s="2">
        <v>0</v>
      </c>
      <c r="E7" s="2">
        <f>SUM(E8)</f>
        <v>0</v>
      </c>
      <c r="F7" s="2"/>
      <c r="G7" s="2"/>
    </row>
    <row r="8" spans="1:7" ht="22.5" customHeight="1" x14ac:dyDescent="0.2">
      <c r="A8" s="122" t="s">
        <v>9</v>
      </c>
      <c r="B8" s="5">
        <v>0</v>
      </c>
      <c r="C8" s="5">
        <v>0</v>
      </c>
      <c r="D8" s="5">
        <v>0</v>
      </c>
      <c r="E8" s="5">
        <v>0</v>
      </c>
      <c r="F8" s="5"/>
      <c r="G8" s="5"/>
    </row>
    <row r="9" spans="1:7" ht="30.75" customHeight="1" x14ac:dyDescent="0.2">
      <c r="A9" s="120" t="s">
        <v>10</v>
      </c>
      <c r="B9" s="2">
        <f>SUM(B10:B11)</f>
        <v>1135724.6399999999</v>
      </c>
      <c r="C9" s="2">
        <f>SUM(C10:C11)</f>
        <v>2313890.9500000002</v>
      </c>
      <c r="D9" s="2">
        <f>SUM(D10:D11)</f>
        <v>2610226.96</v>
      </c>
      <c r="E9" s="2">
        <f>SUM(E10:E11)</f>
        <v>1283168.94</v>
      </c>
      <c r="F9" s="2">
        <f>(E9/B9)*100</f>
        <v>112.9823986208488</v>
      </c>
      <c r="G9" s="2">
        <f>(E9/D9)*100</f>
        <v>49.159286133493922</v>
      </c>
    </row>
    <row r="10" spans="1:7" ht="33.75" customHeight="1" x14ac:dyDescent="0.2">
      <c r="A10" s="122" t="s">
        <v>11</v>
      </c>
      <c r="B10" s="5">
        <v>1135724.6399999999</v>
      </c>
      <c r="C10" s="5">
        <v>2313890.9500000002</v>
      </c>
      <c r="D10" s="5">
        <v>2610226.96</v>
      </c>
      <c r="E10" s="5">
        <v>1283168.94</v>
      </c>
      <c r="F10" s="5">
        <v>110.98</v>
      </c>
      <c r="G10" s="5">
        <v>101.1</v>
      </c>
    </row>
    <row r="11" spans="1:7" ht="32.25" customHeight="1" x14ac:dyDescent="0.2">
      <c r="A11" s="122" t="s">
        <v>12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1" customHeight="1" x14ac:dyDescent="0.2">
      <c r="A12" s="120" t="s">
        <v>143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7" ht="19.5" x14ac:dyDescent="0.2">
      <c r="A13" s="122" t="s">
        <v>146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18.75" x14ac:dyDescent="0.2">
      <c r="A14" s="120" t="s">
        <v>169</v>
      </c>
      <c r="B14" s="2">
        <f>SUM(B15:B16)</f>
        <v>19348.919999999998</v>
      </c>
      <c r="C14" s="2">
        <f>SUM(C15:C16)</f>
        <v>35612.160000000003</v>
      </c>
      <c r="D14" s="2">
        <f>SUM(D15:D16)</f>
        <v>42390.33</v>
      </c>
      <c r="E14" s="2">
        <f>SUM(E15:E16)</f>
        <v>0</v>
      </c>
      <c r="F14" s="2">
        <f>(E14/B14)*100</f>
        <v>0</v>
      </c>
      <c r="G14" s="2">
        <v>0</v>
      </c>
    </row>
    <row r="15" spans="1:7" s="159" customFormat="1" ht="20.100000000000001" customHeight="1" x14ac:dyDescent="0.2">
      <c r="A15" s="157" t="s">
        <v>170</v>
      </c>
      <c r="B15" s="158">
        <v>8275.66</v>
      </c>
      <c r="C15" s="158">
        <v>35612.160000000003</v>
      </c>
      <c r="D15" s="158">
        <v>0</v>
      </c>
      <c r="E15" s="158">
        <v>0</v>
      </c>
      <c r="F15" s="158">
        <v>196</v>
      </c>
      <c r="G15" s="158">
        <v>0</v>
      </c>
    </row>
    <row r="16" spans="1:7" s="159" customFormat="1" ht="20.100000000000001" customHeight="1" x14ac:dyDescent="0.2">
      <c r="A16" s="157" t="s">
        <v>171</v>
      </c>
      <c r="B16" s="158">
        <v>11073.26</v>
      </c>
      <c r="C16" s="158">
        <v>0</v>
      </c>
      <c r="D16" s="158">
        <v>42390.33</v>
      </c>
      <c r="E16" s="158">
        <v>0</v>
      </c>
      <c r="F16" s="158">
        <v>197</v>
      </c>
      <c r="G16" s="158">
        <v>0</v>
      </c>
    </row>
    <row r="17" spans="1:7" ht="36.75" x14ac:dyDescent="0.2">
      <c r="A17" s="120" t="s">
        <v>13</v>
      </c>
      <c r="B17" s="2">
        <f t="shared" ref="B17:E18" si="0">SUM(B18)</f>
        <v>6947.09</v>
      </c>
      <c r="C17" s="2">
        <f t="shared" si="0"/>
        <v>11100</v>
      </c>
      <c r="D17" s="2">
        <f>SUM(D18)</f>
        <v>17650</v>
      </c>
      <c r="E17" s="2">
        <f t="shared" si="0"/>
        <v>10380.34</v>
      </c>
      <c r="F17" s="2">
        <v>1899</v>
      </c>
      <c r="G17" s="2">
        <v>143</v>
      </c>
    </row>
    <row r="18" spans="1:7" x14ac:dyDescent="0.2">
      <c r="A18" s="122" t="s">
        <v>14</v>
      </c>
      <c r="B18" s="5">
        <f t="shared" si="0"/>
        <v>6947.09</v>
      </c>
      <c r="C18" s="5">
        <v>11100</v>
      </c>
      <c r="D18" s="5">
        <v>17650</v>
      </c>
      <c r="E18" s="5">
        <v>10380.34</v>
      </c>
      <c r="F18" s="5">
        <f>(E19/B19)*100</f>
        <v>149.41997296709846</v>
      </c>
      <c r="G18" s="5">
        <f>(E18/D18)*100</f>
        <v>58.812124645892347</v>
      </c>
    </row>
    <row r="19" spans="1:7" x14ac:dyDescent="0.2">
      <c r="A19" s="122" t="s">
        <v>15</v>
      </c>
      <c r="B19" s="5">
        <v>6947.09</v>
      </c>
      <c r="C19" s="5">
        <v>11100</v>
      </c>
      <c r="D19" s="5">
        <v>17650</v>
      </c>
      <c r="E19" s="5">
        <v>10380.34</v>
      </c>
      <c r="F19" s="5">
        <v>152.21</v>
      </c>
      <c r="G19" s="5">
        <v>95.58</v>
      </c>
    </row>
    <row r="20" spans="1:7" ht="36.75" x14ac:dyDescent="0.2">
      <c r="A20" s="120" t="s">
        <v>16</v>
      </c>
      <c r="B20" s="2">
        <f>SUM(B21+B23)</f>
        <v>9242.4500000000007</v>
      </c>
      <c r="C20" s="2">
        <f>SUM(C21+C23)</f>
        <v>21748.07</v>
      </c>
      <c r="D20" s="2">
        <f>SUM(D21+D23)</f>
        <v>21548.07</v>
      </c>
      <c r="E20" s="2">
        <f>SUM(E21+E23)</f>
        <v>8874.06</v>
      </c>
      <c r="F20" s="5">
        <f>(E20/B20)*100</f>
        <v>96.014152091707274</v>
      </c>
      <c r="G20" s="5">
        <f>(E20/D20)*100</f>
        <v>41.182620995755073</v>
      </c>
    </row>
    <row r="21" spans="1:7" ht="27.75" x14ac:dyDescent="0.2">
      <c r="A21" s="120" t="s">
        <v>17</v>
      </c>
      <c r="B21" s="2">
        <f>SUM(B22:B24)</f>
        <v>9242.4500000000007</v>
      </c>
      <c r="C21" s="2">
        <f>SUM(C22)</f>
        <v>21748.07</v>
      </c>
      <c r="D21" s="2">
        <f>SUM(D22)</f>
        <v>21548.07</v>
      </c>
      <c r="E21" s="2">
        <f>SUM(E22)</f>
        <v>8874.06</v>
      </c>
      <c r="F21" s="2">
        <v>148.72</v>
      </c>
      <c r="G21" s="2">
        <v>82.06</v>
      </c>
    </row>
    <row r="22" spans="1:7" x14ac:dyDescent="0.2">
      <c r="A22" s="122" t="s">
        <v>18</v>
      </c>
      <c r="B22" s="5">
        <v>9242.4500000000007</v>
      </c>
      <c r="C22" s="5">
        <v>21748.07</v>
      </c>
      <c r="D22" s="5">
        <v>21548.07</v>
      </c>
      <c r="E22" s="5">
        <v>8874.06</v>
      </c>
      <c r="F22" s="5">
        <f>(E22/B22)*100</f>
        <v>96.014152091707274</v>
      </c>
      <c r="G22" s="5">
        <f>(E22/D22)*100</f>
        <v>41.182620995755073</v>
      </c>
    </row>
    <row r="23" spans="1:7" ht="22.5" customHeight="1" x14ac:dyDescent="0.2">
      <c r="A23" s="120" t="s">
        <v>144</v>
      </c>
      <c r="B23" s="2">
        <f>SUM(B24)</f>
        <v>0</v>
      </c>
      <c r="C23" s="2">
        <f>SUM(C24)</f>
        <v>0</v>
      </c>
      <c r="D23" s="2">
        <f>SUM(D24)</f>
        <v>0</v>
      </c>
      <c r="E23" s="2">
        <f>SUM(E24)</f>
        <v>0</v>
      </c>
      <c r="F23" s="2">
        <v>0</v>
      </c>
      <c r="G23" s="2">
        <v>0</v>
      </c>
    </row>
    <row r="24" spans="1:7" x14ac:dyDescent="0.2">
      <c r="A24" s="122" t="s">
        <v>145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s="8" customFormat="1" ht="27.75" x14ac:dyDescent="0.2">
      <c r="A25" s="120" t="s">
        <v>64</v>
      </c>
      <c r="B25" s="2">
        <f>SUM(B26)</f>
        <v>375392.48</v>
      </c>
      <c r="C25" s="2">
        <f>SUM(C26)</f>
        <v>524143.38</v>
      </c>
      <c r="D25" s="2">
        <f>SUM(D26)</f>
        <v>530356.75</v>
      </c>
      <c r="E25" s="2">
        <f>SUM(E26)</f>
        <v>436054.5</v>
      </c>
      <c r="F25" s="2">
        <v>96</v>
      </c>
      <c r="G25" s="2">
        <v>102</v>
      </c>
    </row>
    <row r="26" spans="1:7" ht="36.75" x14ac:dyDescent="0.2">
      <c r="A26" s="120" t="s">
        <v>66</v>
      </c>
      <c r="B26" s="2">
        <f>SUM(B27:B28)</f>
        <v>375392.48</v>
      </c>
      <c r="C26" s="2">
        <f>SUM(C27:C28)</f>
        <v>524143.38</v>
      </c>
      <c r="D26" s="2">
        <f>SUM(D27:D28)</f>
        <v>530356.75</v>
      </c>
      <c r="E26" s="2">
        <f>SUM(E27:E28)</f>
        <v>436054.5</v>
      </c>
      <c r="F26" s="2">
        <v>96</v>
      </c>
      <c r="G26" s="2">
        <v>102</v>
      </c>
    </row>
    <row r="27" spans="1:7" ht="19.5" x14ac:dyDescent="0.2">
      <c r="A27" s="122" t="s">
        <v>65</v>
      </c>
      <c r="B27" s="5">
        <v>375392.48</v>
      </c>
      <c r="C27" s="5">
        <v>524143.38</v>
      </c>
      <c r="D27" s="5">
        <v>530356.75</v>
      </c>
      <c r="E27" s="5">
        <v>436054.5</v>
      </c>
      <c r="F27" s="5">
        <v>96</v>
      </c>
      <c r="G27" s="5">
        <v>102</v>
      </c>
    </row>
    <row r="28" spans="1:7" ht="19.5" x14ac:dyDescent="0.2">
      <c r="A28" s="122" t="s">
        <v>67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s="8" customFormat="1" ht="18.75" x14ac:dyDescent="0.2">
      <c r="A29" s="120" t="s">
        <v>19</v>
      </c>
      <c r="B29" s="2">
        <v>0</v>
      </c>
      <c r="C29" s="2">
        <v>0</v>
      </c>
      <c r="D29" s="2">
        <v>0</v>
      </c>
      <c r="E29" s="2">
        <v>0</v>
      </c>
      <c r="F29" s="5">
        <v>0</v>
      </c>
      <c r="G29" s="5">
        <v>0</v>
      </c>
    </row>
    <row r="30" spans="1:7" ht="18.75" x14ac:dyDescent="0.2">
      <c r="A30" s="120" t="s">
        <v>20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.75" x14ac:dyDescent="0.2">
      <c r="A31" s="120" t="s">
        <v>181</v>
      </c>
      <c r="B31" s="2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</row>
    <row r="32" spans="1:7" ht="19.5" x14ac:dyDescent="0.2">
      <c r="A32" s="122" t="s">
        <v>182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22" t="s">
        <v>153</v>
      </c>
      <c r="B33" s="5"/>
      <c r="C33" s="5"/>
      <c r="D33" s="5"/>
      <c r="E33" s="2">
        <v>0</v>
      </c>
      <c r="F33" s="5">
        <v>0</v>
      </c>
      <c r="G33" s="5">
        <v>0</v>
      </c>
    </row>
    <row r="34" spans="1:7" x14ac:dyDescent="0.2">
      <c r="A34" s="122" t="s">
        <v>154</v>
      </c>
      <c r="B34" s="2">
        <v>22069.06</v>
      </c>
      <c r="C34" s="2">
        <v>15625</v>
      </c>
      <c r="D34" s="2">
        <v>54082.53</v>
      </c>
      <c r="E34" s="2">
        <v>54082.53</v>
      </c>
      <c r="F34" s="5">
        <v>142</v>
      </c>
      <c r="G34" s="5">
        <v>100</v>
      </c>
    </row>
    <row r="35" spans="1:7" ht="18.75" x14ac:dyDescent="0.2">
      <c r="A35" s="123" t="s">
        <v>155</v>
      </c>
      <c r="B35" s="7">
        <f>SUM(B34+B5)</f>
        <v>1568724.64</v>
      </c>
      <c r="C35" s="7">
        <f>SUM(C34+C5)</f>
        <v>2922119.56</v>
      </c>
      <c r="D35" s="7">
        <f>SUM(D34+D5)</f>
        <v>3330337.1699999995</v>
      </c>
      <c r="E35" s="7">
        <f>SUM(E5+E33)</f>
        <v>1792560.37</v>
      </c>
      <c r="F35" s="7">
        <v>105</v>
      </c>
      <c r="G35" s="7">
        <v>102</v>
      </c>
    </row>
    <row r="36" spans="1:7" x14ac:dyDescent="0.2">
      <c r="A36" s="124"/>
      <c r="B36" s="20"/>
      <c r="C36" s="20"/>
      <c r="D36" s="20"/>
      <c r="E36" s="20"/>
      <c r="F36" s="20"/>
      <c r="G36" s="20"/>
    </row>
    <row r="37" spans="1:7" x14ac:dyDescent="0.2">
      <c r="A37" s="120" t="s">
        <v>21</v>
      </c>
      <c r="B37" s="2">
        <f>SUM(B38+B47+B82+B86)</f>
        <v>1485205.42</v>
      </c>
      <c r="C37" s="2">
        <f>SUM(C38+C47+C82+C86)</f>
        <v>2857744.55</v>
      </c>
      <c r="D37" s="2">
        <f>SUM(D38+D47+D82+D86+D90)</f>
        <v>3188529.41</v>
      </c>
      <c r="E37" s="2">
        <f>SUM(E38+E47+E82+E86+E90)</f>
        <v>1808843.7099999997</v>
      </c>
      <c r="F37" s="2">
        <v>109</v>
      </c>
      <c r="G37" s="2">
        <v>106</v>
      </c>
    </row>
    <row r="38" spans="1:7" x14ac:dyDescent="0.2">
      <c r="A38" s="120" t="s">
        <v>22</v>
      </c>
      <c r="B38" s="2">
        <f>SUM(B39+B43+B45)</f>
        <v>1053562.48</v>
      </c>
      <c r="C38" s="2">
        <f>SUM(C39+C43+C45)</f>
        <v>2081637</v>
      </c>
      <c r="D38" s="2">
        <f>SUM(D40+D43+D45)</f>
        <v>2445308.37</v>
      </c>
      <c r="E38" s="2">
        <f>SUM(E39+E43+E45)</f>
        <v>1338512.67</v>
      </c>
      <c r="F38" s="5">
        <v>104</v>
      </c>
      <c r="G38" s="5">
        <v>102</v>
      </c>
    </row>
    <row r="39" spans="1:7" x14ac:dyDescent="0.2">
      <c r="A39" s="120" t="s">
        <v>23</v>
      </c>
      <c r="B39" s="2">
        <f>SUM(B40:B42)</f>
        <v>868163.8</v>
      </c>
      <c r="C39" s="2">
        <f>SUM(C40:C42)</f>
        <v>1709304.31</v>
      </c>
      <c r="D39" s="2">
        <f>SUM(D40:D42)</f>
        <v>1993881.52</v>
      </c>
      <c r="E39" s="2">
        <f>SUM(E40:E42)</f>
        <v>1115583.19</v>
      </c>
      <c r="F39" s="2">
        <v>103</v>
      </c>
      <c r="G39" s="2">
        <v>100</v>
      </c>
    </row>
    <row r="40" spans="1:7" x14ac:dyDescent="0.2">
      <c r="A40" s="122" t="s">
        <v>24</v>
      </c>
      <c r="B40" s="5">
        <v>868163.8</v>
      </c>
      <c r="C40" s="5">
        <v>1709304.31</v>
      </c>
      <c r="D40" s="5">
        <v>1993881.52</v>
      </c>
      <c r="E40" s="5">
        <v>1115583.19</v>
      </c>
      <c r="F40" s="5">
        <v>103</v>
      </c>
      <c r="G40" s="5">
        <v>100</v>
      </c>
    </row>
    <row r="41" spans="1:7" x14ac:dyDescent="0.2">
      <c r="A41" s="122" t="s">
        <v>166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122" t="s">
        <v>160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">
      <c r="A43" s="120" t="s">
        <v>25</v>
      </c>
      <c r="B43" s="2">
        <f>SUM(B44)</f>
        <v>31106.09</v>
      </c>
      <c r="C43" s="2">
        <f>SUM(C44)</f>
        <v>93043.63</v>
      </c>
      <c r="D43" s="2">
        <f>SUM(D44)</f>
        <v>113005</v>
      </c>
      <c r="E43" s="2">
        <f>SUM(E44)</f>
        <v>45896.15</v>
      </c>
      <c r="F43" s="2">
        <v>105</v>
      </c>
      <c r="G43" s="2">
        <v>152</v>
      </c>
    </row>
    <row r="44" spans="1:7" x14ac:dyDescent="0.2">
      <c r="A44" s="122" t="s">
        <v>26</v>
      </c>
      <c r="B44" s="5">
        <v>31106.09</v>
      </c>
      <c r="C44" s="5">
        <v>93043.63</v>
      </c>
      <c r="D44" s="5">
        <v>113005</v>
      </c>
      <c r="E44" s="5">
        <v>45896.15</v>
      </c>
      <c r="F44" s="5">
        <v>105</v>
      </c>
      <c r="G44" s="5">
        <v>152</v>
      </c>
    </row>
    <row r="45" spans="1:7" x14ac:dyDescent="0.2">
      <c r="A45" s="120" t="s">
        <v>27</v>
      </c>
      <c r="B45" s="2">
        <f>SUM(B46)</f>
        <v>154292.59</v>
      </c>
      <c r="C45" s="2">
        <f>SUM(C46)</f>
        <v>279289.06</v>
      </c>
      <c r="D45" s="2">
        <f>SUM(D46)</f>
        <v>338421.85</v>
      </c>
      <c r="E45" s="2">
        <f>SUM(E46)</f>
        <v>177033.33</v>
      </c>
      <c r="F45" s="2">
        <v>104</v>
      </c>
      <c r="G45" s="2">
        <v>102</v>
      </c>
    </row>
    <row r="46" spans="1:7" ht="19.5" x14ac:dyDescent="0.2">
      <c r="A46" s="122" t="s">
        <v>28</v>
      </c>
      <c r="B46" s="5">
        <v>154292.59</v>
      </c>
      <c r="C46" s="5">
        <v>279289.06</v>
      </c>
      <c r="D46" s="5">
        <v>338421.85</v>
      </c>
      <c r="E46" s="5">
        <v>177033.33</v>
      </c>
      <c r="F46" s="5">
        <v>104</v>
      </c>
      <c r="G46" s="5">
        <v>102</v>
      </c>
    </row>
    <row r="47" spans="1:7" x14ac:dyDescent="0.2">
      <c r="A47" s="120" t="s">
        <v>29</v>
      </c>
      <c r="B47" s="2">
        <f>SUM(B48+B54+B61+B70+B72)</f>
        <v>430027.54999999993</v>
      </c>
      <c r="C47" s="2">
        <f>SUM(C48+C54+C61+C70+C72)</f>
        <v>731007.55</v>
      </c>
      <c r="D47" s="2">
        <f>SUM(D48+D54+D61+D70+D72)</f>
        <v>697061.04</v>
      </c>
      <c r="E47" s="2">
        <f>SUM(E48+E54+E61+E70+E72+E90)</f>
        <v>468516.29999999993</v>
      </c>
      <c r="F47" s="2">
        <f>(E47/B47)*100</f>
        <v>108.95029864947026</v>
      </c>
      <c r="G47" s="2">
        <f>(E47/D47)*100</f>
        <v>67.213095140132907</v>
      </c>
    </row>
    <row r="48" spans="1:7" ht="18.75" x14ac:dyDescent="0.2">
      <c r="A48" s="120" t="s">
        <v>30</v>
      </c>
      <c r="B48" s="2">
        <f>SUM(B49:B51)</f>
        <v>74131.919999999984</v>
      </c>
      <c r="C48" s="2">
        <f>SUM(C49:C52)</f>
        <v>151115</v>
      </c>
      <c r="D48" s="2">
        <f>SUM(D49:D51)</f>
        <v>157300</v>
      </c>
      <c r="E48" s="2">
        <f>SUM(E49:E51)</f>
        <v>86740.46</v>
      </c>
      <c r="F48" s="2">
        <v>122</v>
      </c>
      <c r="G48" s="2">
        <v>112</v>
      </c>
    </row>
    <row r="49" spans="1:7" x14ac:dyDescent="0.2">
      <c r="A49" s="122" t="s">
        <v>31</v>
      </c>
      <c r="B49" s="5">
        <v>2960.65</v>
      </c>
      <c r="C49" s="18">
        <v>3800</v>
      </c>
      <c r="D49" s="18">
        <v>4300</v>
      </c>
      <c r="E49" s="5">
        <v>2970.07</v>
      </c>
      <c r="F49" s="5">
        <f>(E49/B49)*100</f>
        <v>100.31817337409015</v>
      </c>
      <c r="G49" s="5">
        <v>91</v>
      </c>
    </row>
    <row r="50" spans="1:7" ht="19.5" x14ac:dyDescent="0.2">
      <c r="A50" s="122" t="s">
        <v>32</v>
      </c>
      <c r="B50" s="5">
        <v>68732.039999999994</v>
      </c>
      <c r="C50" s="18">
        <v>143715</v>
      </c>
      <c r="D50" s="18">
        <v>149000</v>
      </c>
      <c r="E50" s="5">
        <v>80011.64</v>
      </c>
      <c r="F50" s="5">
        <v>118</v>
      </c>
      <c r="G50" s="5">
        <f>(E50/D50)*100</f>
        <v>53.699087248322151</v>
      </c>
    </row>
    <row r="51" spans="1:7" ht="20.100000000000001" customHeight="1" x14ac:dyDescent="0.2">
      <c r="A51" s="122" t="s">
        <v>33</v>
      </c>
      <c r="B51" s="5">
        <v>2439.23</v>
      </c>
      <c r="C51" s="18">
        <v>3600</v>
      </c>
      <c r="D51" s="18">
        <v>4000</v>
      </c>
      <c r="E51" s="5">
        <v>3758.75</v>
      </c>
      <c r="F51" s="5">
        <v>234</v>
      </c>
      <c r="G51" s="5">
        <v>97</v>
      </c>
    </row>
    <row r="52" spans="1:7" ht="20.100000000000001" customHeight="1" x14ac:dyDescent="0.2">
      <c r="A52" s="120" t="s">
        <v>186</v>
      </c>
      <c r="B52" s="2">
        <v>0</v>
      </c>
      <c r="C52" s="22">
        <v>0</v>
      </c>
      <c r="D52" s="22">
        <v>0</v>
      </c>
      <c r="E52" s="2">
        <v>0</v>
      </c>
      <c r="F52" s="2">
        <v>0</v>
      </c>
      <c r="G52" s="2">
        <v>0</v>
      </c>
    </row>
    <row r="53" spans="1:7" ht="20.100000000000001" customHeight="1" x14ac:dyDescent="0.2">
      <c r="A53" s="122" t="s">
        <v>185</v>
      </c>
      <c r="B53" s="5">
        <v>0</v>
      </c>
      <c r="C53" s="18">
        <v>0</v>
      </c>
      <c r="D53" s="18">
        <v>0</v>
      </c>
      <c r="E53" s="5">
        <v>0</v>
      </c>
      <c r="F53" s="5">
        <v>0</v>
      </c>
      <c r="G53" s="5">
        <v>0</v>
      </c>
    </row>
    <row r="54" spans="1:7" ht="18.75" x14ac:dyDescent="0.2">
      <c r="A54" s="120" t="s">
        <v>34</v>
      </c>
      <c r="B54" s="2">
        <f>SUM(B55:B60)</f>
        <v>118367.39</v>
      </c>
      <c r="C54" s="2">
        <f>SUM(C55:C60)</f>
        <v>198554</v>
      </c>
      <c r="D54" s="2">
        <f>SUM(D55:D60)</f>
        <v>189564.95</v>
      </c>
      <c r="E54" s="2">
        <f>SUM(E55:E60)</f>
        <v>123185.09999999999</v>
      </c>
      <c r="F54" s="2">
        <f>(E54/B54)*100</f>
        <v>104.07013282965856</v>
      </c>
      <c r="G54" s="2">
        <f>(E54/D54)*100</f>
        <v>64.983057258211502</v>
      </c>
    </row>
    <row r="55" spans="1:7" ht="19.5" x14ac:dyDescent="0.2">
      <c r="A55" s="122" t="s">
        <v>35</v>
      </c>
      <c r="B55" s="5">
        <v>6366.31</v>
      </c>
      <c r="C55" s="18">
        <v>7000</v>
      </c>
      <c r="D55" s="18">
        <v>7500</v>
      </c>
      <c r="E55" s="5">
        <v>5191.12</v>
      </c>
      <c r="F55" s="5">
        <f>(E55/B55)*100</f>
        <v>81.540484205136082</v>
      </c>
      <c r="G55" s="5">
        <f>(E55/D55)*100</f>
        <v>69.214933333333335</v>
      </c>
    </row>
    <row r="56" spans="1:7" x14ac:dyDescent="0.2">
      <c r="A56" s="122" t="s">
        <v>36</v>
      </c>
      <c r="B56" s="5">
        <v>79101.11</v>
      </c>
      <c r="C56" s="18">
        <v>109650</v>
      </c>
      <c r="D56" s="18">
        <v>115900</v>
      </c>
      <c r="E56" s="5">
        <v>62427.62</v>
      </c>
      <c r="F56" s="5">
        <v>248</v>
      </c>
      <c r="G56" s="5">
        <v>70</v>
      </c>
    </row>
    <row r="57" spans="1:7" x14ac:dyDescent="0.2">
      <c r="A57" s="122" t="s">
        <v>37</v>
      </c>
      <c r="B57" s="5">
        <v>31590.05</v>
      </c>
      <c r="C57" s="18">
        <v>75000</v>
      </c>
      <c r="D57" s="18">
        <v>58164.95</v>
      </c>
      <c r="E57" s="5">
        <v>50949.04</v>
      </c>
      <c r="F57" s="5">
        <f>(E57/B57)*100</f>
        <v>161.28192263070176</v>
      </c>
      <c r="G57" s="5">
        <v>95</v>
      </c>
    </row>
    <row r="58" spans="1:7" ht="19.5" x14ac:dyDescent="0.2">
      <c r="A58" s="122" t="s">
        <v>38</v>
      </c>
      <c r="B58" s="5">
        <v>1309.92</v>
      </c>
      <c r="C58" s="18">
        <v>5404</v>
      </c>
      <c r="D58" s="18">
        <v>6000</v>
      </c>
      <c r="E58" s="5">
        <v>3127.54</v>
      </c>
      <c r="F58" s="5">
        <v>95</v>
      </c>
      <c r="G58" s="5">
        <f>(E58/D58)*100</f>
        <v>52.125666666666667</v>
      </c>
    </row>
    <row r="59" spans="1:7" x14ac:dyDescent="0.2">
      <c r="A59" s="122" t="s">
        <v>39</v>
      </c>
      <c r="B59" s="5">
        <v>0</v>
      </c>
      <c r="C59" s="18">
        <v>0</v>
      </c>
      <c r="D59" s="18">
        <v>500</v>
      </c>
      <c r="E59" s="5">
        <v>0</v>
      </c>
      <c r="F59" s="5">
        <v>0</v>
      </c>
      <c r="G59" s="5">
        <v>0</v>
      </c>
    </row>
    <row r="60" spans="1:7" ht="19.5" x14ac:dyDescent="0.2">
      <c r="A60" s="122" t="s">
        <v>40</v>
      </c>
      <c r="B60" s="5">
        <v>0</v>
      </c>
      <c r="C60" s="18">
        <v>1500</v>
      </c>
      <c r="D60" s="18">
        <v>1500</v>
      </c>
      <c r="E60" s="5">
        <v>1489.78</v>
      </c>
      <c r="F60" s="5">
        <v>0</v>
      </c>
      <c r="G60" s="5">
        <v>0</v>
      </c>
    </row>
    <row r="61" spans="1:7" x14ac:dyDescent="0.2">
      <c r="A61" s="120" t="s">
        <v>41</v>
      </c>
      <c r="B61" s="2">
        <f>SUM(B62:B69)</f>
        <v>230269.63999999998</v>
      </c>
      <c r="C61" s="2">
        <f>SUM(C62:C69)</f>
        <v>370638.55</v>
      </c>
      <c r="D61" s="2">
        <f>SUM(D62:D69)</f>
        <v>340046.08999999997</v>
      </c>
      <c r="E61" s="2">
        <f>SUM(E62:E69)</f>
        <v>253348.10999999996</v>
      </c>
      <c r="F61" s="2">
        <f>(E61/B61)*100</f>
        <v>110.02236769033034</v>
      </c>
      <c r="G61" s="2">
        <f>(E61/D61)*100</f>
        <v>74.504050318590629</v>
      </c>
    </row>
    <row r="62" spans="1:7" ht="19.5" x14ac:dyDescent="0.2">
      <c r="A62" s="122" t="s">
        <v>42</v>
      </c>
      <c r="B62" s="5">
        <v>840.67</v>
      </c>
      <c r="C62" s="18">
        <v>2500</v>
      </c>
      <c r="D62" s="18">
        <v>2200</v>
      </c>
      <c r="E62" s="5">
        <v>792.82</v>
      </c>
      <c r="F62" s="5">
        <v>90</v>
      </c>
      <c r="G62" s="5">
        <v>72</v>
      </c>
    </row>
    <row r="63" spans="1:7" ht="19.5" x14ac:dyDescent="0.2">
      <c r="A63" s="122" t="s">
        <v>43</v>
      </c>
      <c r="B63" s="5">
        <v>1581.24</v>
      </c>
      <c r="C63" s="18">
        <v>6818</v>
      </c>
      <c r="D63" s="18">
        <v>13216.09</v>
      </c>
      <c r="E63" s="5">
        <v>3315.27</v>
      </c>
      <c r="F63" s="5">
        <v>76</v>
      </c>
      <c r="G63" s="5">
        <f>(E63/D63)*100</f>
        <v>25.085104595988678</v>
      </c>
    </row>
    <row r="64" spans="1:7" x14ac:dyDescent="0.2">
      <c r="A64" s="122" t="s">
        <v>44</v>
      </c>
      <c r="B64" s="5">
        <v>11492.83</v>
      </c>
      <c r="C64" s="18">
        <v>22259.98</v>
      </c>
      <c r="D64" s="18">
        <v>41000</v>
      </c>
      <c r="E64" s="5">
        <v>17163.43</v>
      </c>
      <c r="F64" s="5">
        <f>(E64/B64)*100</f>
        <v>149.3403278391832</v>
      </c>
      <c r="G64" s="5">
        <v>193</v>
      </c>
    </row>
    <row r="65" spans="1:7" x14ac:dyDescent="0.2">
      <c r="A65" s="122" t="s">
        <v>93</v>
      </c>
      <c r="B65" s="5">
        <v>210883.59</v>
      </c>
      <c r="C65" s="18">
        <v>323700.57</v>
      </c>
      <c r="D65" s="18">
        <v>266400</v>
      </c>
      <c r="E65" s="5">
        <v>226273.71</v>
      </c>
      <c r="F65" s="5">
        <f>(E65/B65)*100</f>
        <v>107.29792204315187</v>
      </c>
      <c r="G65" s="5">
        <f>(E65/D65)*100</f>
        <v>84.937578828828833</v>
      </c>
    </row>
    <row r="66" spans="1:7" ht="19.5" x14ac:dyDescent="0.2">
      <c r="A66" s="122" t="s">
        <v>45</v>
      </c>
      <c r="B66" s="5">
        <v>0</v>
      </c>
      <c r="C66" s="18">
        <v>6500</v>
      </c>
      <c r="D66" s="18">
        <v>7300</v>
      </c>
      <c r="E66" s="5">
        <v>744.11</v>
      </c>
      <c r="F66" s="5" t="e">
        <f>(E66/B66)*100</f>
        <v>#DIV/0!</v>
      </c>
      <c r="G66" s="5">
        <v>98</v>
      </c>
    </row>
    <row r="67" spans="1:7" x14ac:dyDescent="0.2">
      <c r="A67" s="122" t="s">
        <v>46</v>
      </c>
      <c r="B67" s="5">
        <v>1650.76</v>
      </c>
      <c r="C67" s="18">
        <v>3100</v>
      </c>
      <c r="D67" s="18">
        <v>3700</v>
      </c>
      <c r="E67" s="5">
        <v>2089.77</v>
      </c>
      <c r="F67" s="5">
        <v>142</v>
      </c>
      <c r="G67" s="5">
        <v>115</v>
      </c>
    </row>
    <row r="68" spans="1:7" x14ac:dyDescent="0.2">
      <c r="A68" s="122" t="s">
        <v>47</v>
      </c>
      <c r="B68" s="5">
        <v>3075.8</v>
      </c>
      <c r="C68" s="18">
        <v>5360</v>
      </c>
      <c r="D68" s="18">
        <v>5830</v>
      </c>
      <c r="E68" s="5">
        <v>2969</v>
      </c>
      <c r="F68" s="5">
        <v>133</v>
      </c>
      <c r="G68" s="5">
        <v>130</v>
      </c>
    </row>
    <row r="69" spans="1:7" x14ac:dyDescent="0.2">
      <c r="A69" s="122" t="s">
        <v>48</v>
      </c>
      <c r="B69" s="5">
        <v>744.75</v>
      </c>
      <c r="C69" s="18">
        <v>400</v>
      </c>
      <c r="D69" s="18">
        <v>400</v>
      </c>
      <c r="E69" s="5">
        <v>0</v>
      </c>
      <c r="F69" s="5">
        <v>0</v>
      </c>
      <c r="G69" s="5">
        <v>37</v>
      </c>
    </row>
    <row r="70" spans="1:7" ht="20.100000000000001" customHeight="1" x14ac:dyDescent="0.2">
      <c r="A70" s="120" t="s">
        <v>172</v>
      </c>
      <c r="B70" s="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ht="20.100000000000001" customHeight="1" x14ac:dyDescent="0.2">
      <c r="A71" s="122" t="s">
        <v>172</v>
      </c>
      <c r="B71" s="5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</row>
    <row r="72" spans="1:7" ht="18.75" x14ac:dyDescent="0.2">
      <c r="A72" s="120" t="s">
        <v>49</v>
      </c>
      <c r="B72" s="2">
        <f>SUM(B73:B79)</f>
        <v>7258.5999999999995</v>
      </c>
      <c r="C72" s="2">
        <f>SUM(C73:C79)</f>
        <v>10700</v>
      </c>
      <c r="D72" s="2">
        <f>SUM(D73:D79)</f>
        <v>10150</v>
      </c>
      <c r="E72" s="2">
        <f>SUM(E73:E79)</f>
        <v>3912.37</v>
      </c>
      <c r="F72" s="2">
        <v>121</v>
      </c>
      <c r="G72" s="2">
        <v>87</v>
      </c>
    </row>
    <row r="73" spans="1:7" ht="29.25" x14ac:dyDescent="0.2">
      <c r="A73" s="122" t="s">
        <v>50</v>
      </c>
      <c r="B73" s="5">
        <v>0</v>
      </c>
      <c r="C73" s="18">
        <v>0</v>
      </c>
      <c r="D73" s="18">
        <v>0</v>
      </c>
      <c r="E73" s="5">
        <v>0</v>
      </c>
      <c r="F73" s="5">
        <v>0</v>
      </c>
      <c r="G73" s="5">
        <v>98</v>
      </c>
    </row>
    <row r="74" spans="1:7" x14ac:dyDescent="0.2">
      <c r="A74" s="122" t="s">
        <v>51</v>
      </c>
      <c r="B74" s="5">
        <v>0</v>
      </c>
      <c r="C74" s="18">
        <v>2300</v>
      </c>
      <c r="D74" s="18">
        <v>2000</v>
      </c>
      <c r="E74" s="5">
        <v>360.28</v>
      </c>
      <c r="F74" s="5">
        <v>92</v>
      </c>
      <c r="G74" s="5">
        <v>25</v>
      </c>
    </row>
    <row r="75" spans="1:7" x14ac:dyDescent="0.2">
      <c r="A75" s="122" t="s">
        <v>52</v>
      </c>
      <c r="B75" s="5">
        <v>0</v>
      </c>
      <c r="C75" s="18">
        <v>2000</v>
      </c>
      <c r="D75" s="18">
        <v>1500</v>
      </c>
      <c r="E75" s="5">
        <v>0</v>
      </c>
      <c r="F75" s="5">
        <v>0</v>
      </c>
      <c r="G75" s="5">
        <v>20</v>
      </c>
    </row>
    <row r="76" spans="1:7" x14ac:dyDescent="0.2">
      <c r="A76" s="122" t="s">
        <v>161</v>
      </c>
      <c r="B76" s="5">
        <v>143.09</v>
      </c>
      <c r="C76" s="18">
        <v>250</v>
      </c>
      <c r="D76" s="18">
        <v>500</v>
      </c>
      <c r="E76" s="5">
        <v>108.09</v>
      </c>
      <c r="F76" s="5">
        <v>112</v>
      </c>
      <c r="G76" s="5">
        <v>90</v>
      </c>
    </row>
    <row r="77" spans="1:7" x14ac:dyDescent="0.2">
      <c r="A77" s="122" t="s">
        <v>53</v>
      </c>
      <c r="B77" s="5">
        <v>4544.03</v>
      </c>
      <c r="C77" s="18">
        <v>6150</v>
      </c>
      <c r="D77" s="18">
        <v>6150</v>
      </c>
      <c r="E77" s="5">
        <v>3444</v>
      </c>
      <c r="F77" s="5">
        <v>104</v>
      </c>
      <c r="G77" s="5">
        <v>92</v>
      </c>
    </row>
    <row r="78" spans="1:7" x14ac:dyDescent="0.2">
      <c r="A78" s="122" t="s">
        <v>54</v>
      </c>
      <c r="B78" s="5">
        <v>2045.58</v>
      </c>
      <c r="C78" s="18">
        <v>0</v>
      </c>
      <c r="D78" s="18">
        <v>0</v>
      </c>
      <c r="E78" s="5">
        <v>0</v>
      </c>
      <c r="F78" s="5">
        <v>0</v>
      </c>
      <c r="G78" s="5">
        <v>0</v>
      </c>
    </row>
    <row r="79" spans="1:7" ht="19.5" x14ac:dyDescent="0.2">
      <c r="A79" s="122" t="s">
        <v>55</v>
      </c>
      <c r="B79" s="5">
        <v>525.9</v>
      </c>
      <c r="C79" s="18">
        <v>0</v>
      </c>
      <c r="D79" s="18">
        <v>0</v>
      </c>
      <c r="E79" s="5">
        <v>0</v>
      </c>
      <c r="F79" s="5">
        <v>0</v>
      </c>
      <c r="G79" s="5">
        <v>77</v>
      </c>
    </row>
    <row r="80" spans="1:7" ht="0.75" hidden="1" customHeight="1" x14ac:dyDescent="0.2">
      <c r="A80" s="120" t="s">
        <v>151</v>
      </c>
      <c r="B80" s="5">
        <v>0</v>
      </c>
      <c r="C80" s="18"/>
      <c r="D80" s="18">
        <f>SUM(D55:D60)</f>
        <v>189564.95</v>
      </c>
      <c r="E80" s="5"/>
      <c r="F80" s="5"/>
      <c r="G80" s="5"/>
    </row>
    <row r="81" spans="1:7" hidden="1" x14ac:dyDescent="0.2">
      <c r="A81" s="122" t="s">
        <v>152</v>
      </c>
      <c r="B81" s="5">
        <v>0</v>
      </c>
      <c r="C81" s="18"/>
      <c r="D81" s="18"/>
      <c r="E81" s="5"/>
      <c r="F81" s="5"/>
      <c r="G81" s="5"/>
    </row>
    <row r="82" spans="1:7" ht="18" customHeight="1" x14ac:dyDescent="0.2">
      <c r="A82" s="120" t="s">
        <v>150</v>
      </c>
      <c r="B82" s="2">
        <f>SUM(B83)</f>
        <v>63.07</v>
      </c>
      <c r="C82" s="165">
        <f>SUM(C83)</f>
        <v>1100</v>
      </c>
      <c r="D82" s="168">
        <f>SUM(D83)</f>
        <v>800</v>
      </c>
      <c r="E82" s="2">
        <f>SUM(E83)</f>
        <v>84.64</v>
      </c>
      <c r="F82" s="5">
        <v>123</v>
      </c>
      <c r="G82" s="5">
        <v>89</v>
      </c>
    </row>
    <row r="83" spans="1:7" ht="18" customHeight="1" x14ac:dyDescent="0.2">
      <c r="A83" s="120" t="s">
        <v>56</v>
      </c>
      <c r="B83" s="2">
        <f>SUM(B84:B85)</f>
        <v>63.07</v>
      </c>
      <c r="C83" s="2">
        <f>SUM(C84:C85)</f>
        <v>1100</v>
      </c>
      <c r="D83" s="2">
        <f>SUM(D84:D85)</f>
        <v>800</v>
      </c>
      <c r="E83" s="2">
        <f>SUM(E84:E85)</f>
        <v>84.64</v>
      </c>
      <c r="F83" s="5">
        <v>123</v>
      </c>
      <c r="G83" s="5">
        <v>89</v>
      </c>
    </row>
    <row r="84" spans="1:7" ht="18" customHeight="1" x14ac:dyDescent="0.2">
      <c r="A84" s="122" t="s">
        <v>173</v>
      </c>
      <c r="B84" s="5">
        <v>63.07</v>
      </c>
      <c r="C84" s="5">
        <v>1100</v>
      </c>
      <c r="D84" s="5">
        <v>800</v>
      </c>
      <c r="E84" s="5">
        <v>84.64</v>
      </c>
      <c r="F84" s="2">
        <v>123</v>
      </c>
      <c r="G84" s="2">
        <v>89</v>
      </c>
    </row>
    <row r="85" spans="1:7" ht="18" customHeight="1" x14ac:dyDescent="0.2">
      <c r="A85" s="122" t="s">
        <v>188</v>
      </c>
      <c r="B85" s="5">
        <v>0</v>
      </c>
      <c r="C85" s="5">
        <v>0</v>
      </c>
      <c r="D85" s="5">
        <v>0</v>
      </c>
      <c r="E85" s="5">
        <v>0</v>
      </c>
      <c r="F85" s="2">
        <v>0</v>
      </c>
      <c r="G85" s="2">
        <v>0</v>
      </c>
    </row>
    <row r="86" spans="1:7" ht="18" customHeight="1" x14ac:dyDescent="0.2">
      <c r="A86" s="120" t="s">
        <v>174</v>
      </c>
      <c r="B86" s="2">
        <f>SUM(B87:B89)</f>
        <v>1552.32</v>
      </c>
      <c r="C86" s="2">
        <f>SUM(C87:C89)</f>
        <v>44000</v>
      </c>
      <c r="D86" s="2">
        <f>SUM(D87:D89)</f>
        <v>44000</v>
      </c>
      <c r="E86" s="2">
        <f>SUM(E87:E89)</f>
        <v>399.84</v>
      </c>
      <c r="F86" s="2">
        <v>138</v>
      </c>
      <c r="G86" s="2">
        <v>126</v>
      </c>
    </row>
    <row r="87" spans="1:7" ht="20.100000000000001" customHeight="1" x14ac:dyDescent="0.2">
      <c r="A87" s="122" t="s">
        <v>175</v>
      </c>
      <c r="B87" s="5">
        <v>1552.32</v>
      </c>
      <c r="C87" s="5">
        <v>3000</v>
      </c>
      <c r="D87" s="5">
        <v>3000</v>
      </c>
      <c r="E87" s="5">
        <v>399.84</v>
      </c>
      <c r="F87" s="5">
        <v>6585</v>
      </c>
      <c r="G87" s="5">
        <v>0</v>
      </c>
    </row>
    <row r="88" spans="1:7" ht="20.100000000000001" customHeight="1" x14ac:dyDescent="0.2">
      <c r="A88" s="122" t="s">
        <v>176</v>
      </c>
      <c r="B88" s="5">
        <v>0</v>
      </c>
      <c r="C88" s="5">
        <v>41000</v>
      </c>
      <c r="D88" s="5">
        <v>41000</v>
      </c>
      <c r="E88" s="5">
        <v>0</v>
      </c>
      <c r="F88" s="5">
        <v>3</v>
      </c>
      <c r="G88" s="5">
        <v>0</v>
      </c>
    </row>
    <row r="89" spans="1:7" ht="20.100000000000001" customHeight="1" x14ac:dyDescent="0.2">
      <c r="A89" s="122" t="s">
        <v>187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20.100000000000001" customHeight="1" x14ac:dyDescent="0.2">
      <c r="A90" s="120" t="s">
        <v>273</v>
      </c>
      <c r="B90" s="2">
        <v>0</v>
      </c>
      <c r="C90" s="2">
        <f>SUM(C91)</f>
        <v>1360</v>
      </c>
      <c r="D90" s="2">
        <f>SUM(D91)</f>
        <v>1360</v>
      </c>
      <c r="E90" s="2">
        <f>SUM(E91)</f>
        <v>1330.26</v>
      </c>
      <c r="F90" s="5"/>
      <c r="G90" s="5"/>
    </row>
    <row r="91" spans="1:7" ht="20.100000000000001" customHeight="1" x14ac:dyDescent="0.2">
      <c r="A91" s="122" t="s">
        <v>274</v>
      </c>
      <c r="B91" s="5">
        <v>0</v>
      </c>
      <c r="C91" s="5">
        <v>1360</v>
      </c>
      <c r="D91" s="5">
        <v>1360</v>
      </c>
      <c r="E91" s="5">
        <v>1330.26</v>
      </c>
      <c r="F91" s="5"/>
      <c r="G91" s="5"/>
    </row>
    <row r="92" spans="1:7" ht="18.75" x14ac:dyDescent="0.2">
      <c r="A92" s="120" t="s">
        <v>57</v>
      </c>
      <c r="B92" s="2">
        <f>SUM(B93+B96+B102+B106)</f>
        <v>7091.89</v>
      </c>
      <c r="C92" s="2">
        <f>SUM(C93+C96+C104+C106)</f>
        <v>63015.01</v>
      </c>
      <c r="D92" s="2">
        <f>SUM(D96+D104+D106)</f>
        <v>100900.57</v>
      </c>
      <c r="E92" s="2">
        <f>SUM(E93+E96+E104)</f>
        <v>33850.97</v>
      </c>
      <c r="F92" s="2">
        <v>83</v>
      </c>
      <c r="G92" s="2">
        <v>61</v>
      </c>
    </row>
    <row r="93" spans="1:7" ht="18.75" x14ac:dyDescent="0.2">
      <c r="A93" s="120" t="s">
        <v>147</v>
      </c>
      <c r="B93" s="2">
        <f t="shared" ref="B93:E94" si="1">SUM(B94)</f>
        <v>0</v>
      </c>
      <c r="C93" s="2">
        <f t="shared" si="1"/>
        <v>0</v>
      </c>
      <c r="D93" s="2">
        <f t="shared" si="1"/>
        <v>0</v>
      </c>
      <c r="E93" s="2">
        <f t="shared" si="1"/>
        <v>0</v>
      </c>
      <c r="F93" s="2">
        <v>69</v>
      </c>
      <c r="G93" s="2">
        <v>145</v>
      </c>
    </row>
    <row r="94" spans="1:7" x14ac:dyDescent="0.2">
      <c r="A94" s="120" t="s">
        <v>148</v>
      </c>
      <c r="B94" s="2">
        <f t="shared" si="1"/>
        <v>0</v>
      </c>
      <c r="C94" s="2">
        <f t="shared" si="1"/>
        <v>0</v>
      </c>
      <c r="D94" s="2">
        <f t="shared" si="1"/>
        <v>0</v>
      </c>
      <c r="E94" s="2">
        <f t="shared" si="1"/>
        <v>0</v>
      </c>
      <c r="F94" s="2">
        <v>69</v>
      </c>
      <c r="G94" s="2">
        <v>145</v>
      </c>
    </row>
    <row r="95" spans="1:7" x14ac:dyDescent="0.2">
      <c r="A95" s="122" t="s">
        <v>149</v>
      </c>
      <c r="B95" s="5">
        <v>0</v>
      </c>
      <c r="C95" s="5">
        <v>0</v>
      </c>
      <c r="D95" s="5">
        <v>0</v>
      </c>
      <c r="E95" s="5">
        <v>0</v>
      </c>
      <c r="F95" s="2">
        <v>69</v>
      </c>
      <c r="G95" s="2">
        <v>145</v>
      </c>
    </row>
    <row r="96" spans="1:7" ht="18.75" x14ac:dyDescent="0.2">
      <c r="A96" s="120" t="s">
        <v>58</v>
      </c>
      <c r="B96" s="2">
        <f>SUM(B97)</f>
        <v>572</v>
      </c>
      <c r="C96" s="2">
        <f>SUM(C97+C102)</f>
        <v>35800</v>
      </c>
      <c r="D96" s="2">
        <f>SUM(D97+D102)</f>
        <v>72763.23000000001</v>
      </c>
      <c r="E96" s="2">
        <f>SUM(E97+E102+E106)</f>
        <v>33850.97</v>
      </c>
      <c r="F96" s="2">
        <f>(E96/B96)*100</f>
        <v>5918.0017482517487</v>
      </c>
      <c r="G96" s="2">
        <f>(E96/D96)*100</f>
        <v>46.522082650811406</v>
      </c>
    </row>
    <row r="97" spans="1:7" x14ac:dyDescent="0.2">
      <c r="A97" s="120" t="s">
        <v>59</v>
      </c>
      <c r="B97" s="2">
        <f>SUM(B98:B101)</f>
        <v>572</v>
      </c>
      <c r="C97" s="2">
        <f>SUM(C98:C101)</f>
        <v>4000</v>
      </c>
      <c r="D97" s="2">
        <f>SUM(D98:D101)</f>
        <v>9907.43</v>
      </c>
      <c r="E97" s="2">
        <f>SUM(E98:E101)</f>
        <v>2795.17</v>
      </c>
      <c r="F97" s="2">
        <v>45</v>
      </c>
      <c r="G97" s="2">
        <v>64</v>
      </c>
    </row>
    <row r="98" spans="1:7" x14ac:dyDescent="0.2">
      <c r="A98" s="122" t="s">
        <v>60</v>
      </c>
      <c r="B98" s="5">
        <v>0</v>
      </c>
      <c r="C98" s="5">
        <v>2000</v>
      </c>
      <c r="D98" s="5">
        <v>5500</v>
      </c>
      <c r="E98" s="5">
        <v>1583.75</v>
      </c>
      <c r="F98" s="5" t="e">
        <f>(E98/B98)*100</f>
        <v>#DIV/0!</v>
      </c>
      <c r="G98" s="5">
        <v>0</v>
      </c>
    </row>
    <row r="99" spans="1:7" x14ac:dyDescent="0.2">
      <c r="A99" s="122" t="s">
        <v>61</v>
      </c>
      <c r="B99" s="5">
        <v>0</v>
      </c>
      <c r="C99" s="5">
        <v>0</v>
      </c>
      <c r="D99" s="5">
        <v>0</v>
      </c>
      <c r="E99" s="5">
        <v>0</v>
      </c>
      <c r="F99" s="2">
        <v>0</v>
      </c>
      <c r="G99" s="2">
        <v>0</v>
      </c>
    </row>
    <row r="100" spans="1:7" x14ac:dyDescent="0.2">
      <c r="A100" s="122" t="s">
        <v>62</v>
      </c>
      <c r="B100" s="5">
        <v>0</v>
      </c>
      <c r="C100" s="166">
        <v>0</v>
      </c>
      <c r="D100" s="166">
        <v>2407.4299999999998</v>
      </c>
      <c r="E100" s="5">
        <v>0</v>
      </c>
      <c r="F100" s="5">
        <v>0</v>
      </c>
      <c r="G100" s="5">
        <v>0</v>
      </c>
    </row>
    <row r="101" spans="1:7" x14ac:dyDescent="0.2">
      <c r="A101" s="122" t="s">
        <v>237</v>
      </c>
      <c r="B101" s="5">
        <v>572</v>
      </c>
      <c r="C101" s="166">
        <v>2000</v>
      </c>
      <c r="D101" s="166">
        <v>2000</v>
      </c>
      <c r="E101" s="5">
        <v>1211.42</v>
      </c>
      <c r="F101" s="5">
        <v>0</v>
      </c>
      <c r="G101" s="5">
        <v>0</v>
      </c>
    </row>
    <row r="102" spans="1:7" x14ac:dyDescent="0.2">
      <c r="A102" s="120" t="s">
        <v>177</v>
      </c>
      <c r="B102" s="2">
        <f>SUM(B103)</f>
        <v>0</v>
      </c>
      <c r="C102" s="167">
        <f>SUM(C103)</f>
        <v>31800</v>
      </c>
      <c r="D102" s="22">
        <f>SUM(D103)</f>
        <v>62855.8</v>
      </c>
      <c r="E102" s="2">
        <f>SUM(E103)</f>
        <v>31055.8</v>
      </c>
      <c r="F102" s="5" t="e">
        <f>(E102/B102)*100</f>
        <v>#DIV/0!</v>
      </c>
      <c r="G102" s="5">
        <f>(E102/D102)*100</f>
        <v>49.408010080215348</v>
      </c>
    </row>
    <row r="103" spans="1:7" ht="21" customHeight="1" x14ac:dyDescent="0.2">
      <c r="A103" s="122" t="s">
        <v>180</v>
      </c>
      <c r="B103" s="5">
        <v>0</v>
      </c>
      <c r="C103" s="166">
        <v>31800</v>
      </c>
      <c r="D103" s="53">
        <v>62855.8</v>
      </c>
      <c r="E103" s="5">
        <v>31055.8</v>
      </c>
      <c r="F103" s="5">
        <v>94</v>
      </c>
      <c r="G103" s="5">
        <v>82</v>
      </c>
    </row>
    <row r="104" spans="1:7" ht="25.5" customHeight="1" x14ac:dyDescent="0.2">
      <c r="A104" s="128" t="s">
        <v>183</v>
      </c>
      <c r="B104" s="2">
        <f>SUM(B105)</f>
        <v>0</v>
      </c>
      <c r="C104" s="167">
        <f>SUM(C105)</f>
        <v>11945</v>
      </c>
      <c r="D104" s="22">
        <f>SUM(D105)</f>
        <v>12867.33</v>
      </c>
      <c r="E104" s="2">
        <f>SUM(E105)</f>
        <v>0</v>
      </c>
      <c r="F104" s="5">
        <v>0</v>
      </c>
      <c r="G104" s="5">
        <v>0</v>
      </c>
    </row>
    <row r="105" spans="1:7" ht="21" customHeight="1" x14ac:dyDescent="0.2">
      <c r="A105" s="122" t="s">
        <v>184</v>
      </c>
      <c r="B105" s="5">
        <v>0</v>
      </c>
      <c r="C105" s="18">
        <v>11945</v>
      </c>
      <c r="D105" s="18">
        <v>12867.33</v>
      </c>
      <c r="E105" s="5">
        <v>0</v>
      </c>
      <c r="F105" s="5">
        <v>0</v>
      </c>
      <c r="G105" s="5">
        <v>0</v>
      </c>
    </row>
    <row r="106" spans="1:7" ht="21" customHeight="1" x14ac:dyDescent="0.2">
      <c r="A106" s="120" t="s">
        <v>178</v>
      </c>
      <c r="B106" s="2">
        <f>SUM(B107)</f>
        <v>6519.89</v>
      </c>
      <c r="C106" s="22">
        <f>SUM(C107)</f>
        <v>15270.01</v>
      </c>
      <c r="D106" s="22">
        <f>SUM(D107)</f>
        <v>15270.01</v>
      </c>
      <c r="E106" s="2">
        <f>SUM(E107)</f>
        <v>0</v>
      </c>
      <c r="F106" s="2">
        <v>0</v>
      </c>
      <c r="G106" s="2">
        <v>0</v>
      </c>
    </row>
    <row r="107" spans="1:7" ht="21" customHeight="1" x14ac:dyDescent="0.2">
      <c r="A107" s="122" t="s">
        <v>179</v>
      </c>
      <c r="B107" s="5">
        <v>6519.89</v>
      </c>
      <c r="C107" s="18">
        <v>15270.01</v>
      </c>
      <c r="D107" s="18">
        <v>15270.01</v>
      </c>
      <c r="E107" s="5">
        <v>0</v>
      </c>
      <c r="F107" s="5">
        <v>0</v>
      </c>
      <c r="G107" s="5">
        <v>0</v>
      </c>
    </row>
    <row r="108" spans="1:7" x14ac:dyDescent="0.2">
      <c r="A108" s="123" t="s">
        <v>63</v>
      </c>
      <c r="B108" s="2">
        <f>SUM(B92+B37)</f>
        <v>1492297.3099999998</v>
      </c>
      <c r="C108" s="51">
        <f>SUM(C92+C90+C86+C82+C72+C70+C61+C54+C52+C48+C45+C43+C39)</f>
        <v>2922119.56</v>
      </c>
      <c r="D108" s="51">
        <f>SUM(D92+D37)</f>
        <v>3289429.98</v>
      </c>
      <c r="E108" s="2">
        <f>SUM(E92+E37)</f>
        <v>1842694.6799999997</v>
      </c>
      <c r="F108" s="2">
        <f>(E108/B108)*100</f>
        <v>123.48039949224328</v>
      </c>
      <c r="G108" s="2">
        <f>(E108/D108)*100</f>
        <v>56.018662540431997</v>
      </c>
    </row>
    <row r="109" spans="1:7" ht="0.75" hidden="1" customHeight="1" x14ac:dyDescent="0.2">
      <c r="B109" s="5"/>
      <c r="C109" s="19"/>
      <c r="D109" s="19"/>
      <c r="E109" s="5"/>
      <c r="F109" s="5"/>
      <c r="G109" s="5"/>
    </row>
    <row r="110" spans="1:7" hidden="1" x14ac:dyDescent="0.2">
      <c r="B110" s="7"/>
      <c r="C110" s="7"/>
      <c r="D110" s="7"/>
      <c r="E110" s="7"/>
      <c r="F110" s="7"/>
      <c r="G110" s="7"/>
    </row>
    <row r="113" spans="2:5" x14ac:dyDescent="0.2">
      <c r="D113" s="17"/>
    </row>
    <row r="114" spans="2:5" x14ac:dyDescent="0.2">
      <c r="B114" s="17"/>
      <c r="C114" s="17"/>
      <c r="D114" s="17"/>
      <c r="E114" s="17"/>
    </row>
  </sheetData>
  <mergeCells count="1">
    <mergeCell ref="B1:G1"/>
  </mergeCells>
  <pageMargins left="0.4" right="0.2" top="1" bottom="0.5799999999999999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workbookViewId="0">
      <selection activeCell="D3" sqref="D3:D14"/>
    </sheetView>
  </sheetViews>
  <sheetFormatPr defaultRowHeight="11.25" x14ac:dyDescent="0.15"/>
  <cols>
    <col min="1" max="1" width="37" style="24" customWidth="1"/>
    <col min="2" max="2" width="13.85546875" style="24" customWidth="1"/>
    <col min="3" max="3" width="14.5703125" style="24" customWidth="1"/>
    <col min="4" max="4" width="13.28515625" style="24" customWidth="1"/>
    <col min="5" max="5" width="15.28515625" style="24" customWidth="1"/>
    <col min="6" max="6" width="7.28515625" style="24" customWidth="1"/>
    <col min="7" max="7" width="8.7109375" style="24" customWidth="1"/>
    <col min="8" max="16384" width="9.140625" style="24"/>
  </cols>
  <sheetData>
    <row r="1" spans="1:7" ht="15.75" customHeight="1" x14ac:dyDescent="0.15">
      <c r="A1" s="268" t="s">
        <v>238</v>
      </c>
      <c r="B1" s="269"/>
      <c r="C1" s="269"/>
      <c r="D1" s="269"/>
      <c r="E1" s="269"/>
      <c r="F1" s="269"/>
      <c r="G1" s="138"/>
    </row>
    <row r="2" spans="1:7" ht="36.75" thickBot="1" x14ac:dyDescent="0.2">
      <c r="A2" s="140" t="s">
        <v>0</v>
      </c>
      <c r="B2" s="141" t="s">
        <v>275</v>
      </c>
      <c r="C2" s="141" t="s">
        <v>276</v>
      </c>
      <c r="D2" s="141" t="s">
        <v>277</v>
      </c>
      <c r="E2" s="141" t="s">
        <v>278</v>
      </c>
      <c r="F2" s="141" t="s">
        <v>3</v>
      </c>
      <c r="G2" s="141" t="s">
        <v>4</v>
      </c>
    </row>
    <row r="3" spans="1:7" ht="12" x14ac:dyDescent="0.2">
      <c r="A3" s="128" t="s">
        <v>127</v>
      </c>
      <c r="B3" s="26">
        <v>36714.370000000003</v>
      </c>
      <c r="C3" s="26">
        <v>55479.85</v>
      </c>
      <c r="D3" s="26">
        <v>62270.01</v>
      </c>
      <c r="E3" s="26">
        <v>105394.96</v>
      </c>
      <c r="F3" s="149">
        <f t="shared" ref="F3:F11" si="0">E3/B3*100</f>
        <v>287.06732540964202</v>
      </c>
      <c r="G3" s="149">
        <f t="shared" ref="G3:G11" si="1">E3/D3*100</f>
        <v>169.25476645980947</v>
      </c>
    </row>
    <row r="4" spans="1:7" ht="12" x14ac:dyDescent="0.2">
      <c r="A4" s="128" t="s">
        <v>165</v>
      </c>
      <c r="B4" s="26">
        <v>17902.79</v>
      </c>
      <c r="C4" s="26">
        <v>18349.55</v>
      </c>
      <c r="D4" s="26">
        <v>0</v>
      </c>
      <c r="E4" s="26">
        <v>0</v>
      </c>
      <c r="F4" s="149">
        <f t="shared" si="0"/>
        <v>0</v>
      </c>
      <c r="G4" s="149" t="e">
        <f t="shared" si="1"/>
        <v>#DIV/0!</v>
      </c>
    </row>
    <row r="5" spans="1:7" ht="24" x14ac:dyDescent="0.2">
      <c r="A5" s="128" t="s">
        <v>126</v>
      </c>
      <c r="B5" s="26">
        <v>9242.4500000000007</v>
      </c>
      <c r="C5" s="26">
        <v>21748.07</v>
      </c>
      <c r="D5" s="26">
        <v>21548.07</v>
      </c>
      <c r="E5" s="26">
        <v>8874.06</v>
      </c>
      <c r="F5" s="149">
        <f t="shared" si="0"/>
        <v>96.014152091707274</v>
      </c>
      <c r="G5" s="149">
        <f t="shared" si="1"/>
        <v>41.182620995755073</v>
      </c>
    </row>
    <row r="6" spans="1:7" ht="24" x14ac:dyDescent="0.2">
      <c r="A6" s="128" t="s">
        <v>128</v>
      </c>
      <c r="B6" s="26">
        <v>6947.09</v>
      </c>
      <c r="C6" s="26">
        <v>11100</v>
      </c>
      <c r="D6" s="26">
        <v>17650</v>
      </c>
      <c r="E6" s="26">
        <v>10380.34</v>
      </c>
      <c r="F6" s="149">
        <f t="shared" si="0"/>
        <v>149.41997296709846</v>
      </c>
      <c r="G6" s="149">
        <f t="shared" si="1"/>
        <v>58.812124645892347</v>
      </c>
    </row>
    <row r="7" spans="1:7" ht="12" x14ac:dyDescent="0.2">
      <c r="A7" s="128" t="s">
        <v>129</v>
      </c>
      <c r="B7" s="26">
        <v>8275.66</v>
      </c>
      <c r="C7" s="26">
        <v>15625</v>
      </c>
      <c r="D7" s="26">
        <v>54082.53</v>
      </c>
      <c r="E7" s="26">
        <v>54082.53</v>
      </c>
      <c r="F7" s="149">
        <f t="shared" si="0"/>
        <v>653.51319411382292</v>
      </c>
      <c r="G7" s="149">
        <f t="shared" si="1"/>
        <v>100</v>
      </c>
    </row>
    <row r="8" spans="1:7" ht="12" x14ac:dyDescent="0.2">
      <c r="A8" s="128" t="s">
        <v>130</v>
      </c>
      <c r="B8" s="26">
        <v>320775.32</v>
      </c>
      <c r="C8" s="26">
        <v>450313.98</v>
      </c>
      <c r="D8" s="26">
        <v>405161</v>
      </c>
      <c r="E8" s="26">
        <v>330659.53999999998</v>
      </c>
      <c r="F8" s="149">
        <f t="shared" si="0"/>
        <v>103.08135301680939</v>
      </c>
      <c r="G8" s="149">
        <f t="shared" si="1"/>
        <v>81.611887619983165</v>
      </c>
    </row>
    <row r="9" spans="1:7" ht="12" x14ac:dyDescent="0.2">
      <c r="A9" s="128" t="s">
        <v>131</v>
      </c>
      <c r="B9" s="169">
        <v>1127098.45</v>
      </c>
      <c r="C9" s="169">
        <v>2256284.48</v>
      </c>
      <c r="D9" s="169">
        <v>2632286.21</v>
      </c>
      <c r="E9" s="169">
        <v>928908.38</v>
      </c>
      <c r="F9" s="149">
        <f t="shared" si="0"/>
        <v>82.415904307205821</v>
      </c>
      <c r="G9" s="149">
        <f t="shared" si="1"/>
        <v>35.28903416623529</v>
      </c>
    </row>
    <row r="10" spans="1:7" ht="12" x14ac:dyDescent="0.2">
      <c r="A10" s="128" t="s">
        <v>189</v>
      </c>
      <c r="B10" s="171">
        <v>8626.19</v>
      </c>
      <c r="C10" s="172">
        <v>57606.47</v>
      </c>
      <c r="D10" s="172">
        <v>60820</v>
      </c>
      <c r="E10" s="171">
        <v>10117.219999999999</v>
      </c>
      <c r="F10" s="149">
        <f t="shared" si="0"/>
        <v>117.28491952994311</v>
      </c>
      <c r="G10" s="149">
        <f t="shared" si="1"/>
        <v>16.634692535350212</v>
      </c>
    </row>
    <row r="11" spans="1:7" ht="12" x14ac:dyDescent="0.2">
      <c r="A11" s="128" t="s">
        <v>132</v>
      </c>
      <c r="B11" s="170">
        <v>11073.26</v>
      </c>
      <c r="C11" s="170">
        <v>35612.160000000003</v>
      </c>
      <c r="D11" s="170">
        <v>35612.160000000003</v>
      </c>
      <c r="E11" s="170">
        <v>0</v>
      </c>
      <c r="F11" s="149">
        <f t="shared" si="0"/>
        <v>0</v>
      </c>
      <c r="G11" s="149">
        <f t="shared" si="1"/>
        <v>0</v>
      </c>
    </row>
    <row r="12" spans="1:7" ht="12" x14ac:dyDescent="0.2">
      <c r="A12" s="128" t="s">
        <v>133</v>
      </c>
      <c r="B12" s="26">
        <v>0</v>
      </c>
      <c r="C12" s="26">
        <v>0</v>
      </c>
      <c r="D12" s="26">
        <v>0</v>
      </c>
      <c r="E12" s="26">
        <v>0</v>
      </c>
      <c r="F12" s="149">
        <v>0</v>
      </c>
      <c r="G12" s="149">
        <v>0</v>
      </c>
    </row>
    <row r="13" spans="1:7" ht="12" x14ac:dyDescent="0.2">
      <c r="A13" s="128" t="s">
        <v>134</v>
      </c>
      <c r="B13" s="26">
        <v>0</v>
      </c>
      <c r="C13" s="26">
        <v>0</v>
      </c>
      <c r="D13" s="26">
        <v>0</v>
      </c>
      <c r="E13" s="26">
        <v>0</v>
      </c>
      <c r="F13" s="149">
        <v>0</v>
      </c>
      <c r="G13" s="149">
        <v>0</v>
      </c>
    </row>
    <row r="14" spans="1:7" ht="12" x14ac:dyDescent="0.2">
      <c r="A14" s="136" t="s">
        <v>136</v>
      </c>
      <c r="B14" s="26">
        <v>0</v>
      </c>
      <c r="C14" s="26">
        <v>0</v>
      </c>
      <c r="D14" s="26">
        <v>0</v>
      </c>
      <c r="E14" s="26">
        <v>0</v>
      </c>
      <c r="F14" s="149">
        <v>0</v>
      </c>
      <c r="G14" s="149">
        <v>0</v>
      </c>
    </row>
    <row r="15" spans="1:7" ht="12" x14ac:dyDescent="0.2">
      <c r="A15" s="134" t="s">
        <v>135</v>
      </c>
      <c r="B15" s="26">
        <f>SUM(B3:B14)</f>
        <v>1546655.5799999998</v>
      </c>
      <c r="C15" s="26">
        <f>SUM(C3:C14)</f>
        <v>2922119.56</v>
      </c>
      <c r="D15" s="26">
        <f>SUM(D3:D14)</f>
        <v>3289429.98</v>
      </c>
      <c r="E15" s="26">
        <f>SUM(E3:E14)</f>
        <v>1448417.03</v>
      </c>
      <c r="F15" s="149">
        <f>E15/B15*100</f>
        <v>93.648324082598933</v>
      </c>
      <c r="G15" s="149">
        <f>E15/D15*100</f>
        <v>44.032462730822445</v>
      </c>
    </row>
    <row r="16" spans="1:7" x14ac:dyDescent="0.15">
      <c r="A16" s="137"/>
      <c r="B16" s="138"/>
      <c r="C16" s="138"/>
      <c r="D16" s="138"/>
      <c r="E16" s="138"/>
      <c r="F16" s="138"/>
      <c r="G16" s="138"/>
    </row>
    <row r="17" spans="1:13" ht="15" customHeight="1" x14ac:dyDescent="0.15">
      <c r="A17" s="137"/>
      <c r="B17" s="138"/>
      <c r="C17" s="138"/>
      <c r="D17" s="138"/>
      <c r="E17" s="138"/>
      <c r="F17" s="138"/>
      <c r="G17" s="138"/>
    </row>
    <row r="18" spans="1:13" ht="27" customHeight="1" thickBot="1" x14ac:dyDescent="0.25">
      <c r="A18" s="139" t="s">
        <v>239</v>
      </c>
      <c r="B18" s="142"/>
      <c r="C18" s="138"/>
      <c r="D18" s="138"/>
      <c r="E18" s="138"/>
      <c r="F18" s="138"/>
      <c r="G18" s="138"/>
    </row>
    <row r="19" spans="1:13" ht="16.5" hidden="1" customHeight="1" thickBot="1" x14ac:dyDescent="0.2">
      <c r="A19" s="137"/>
      <c r="B19" s="138"/>
      <c r="C19" s="138"/>
      <c r="D19" s="138"/>
      <c r="E19" s="138"/>
      <c r="F19" s="138"/>
      <c r="G19" s="138"/>
      <c r="M19" s="44"/>
    </row>
    <row r="20" spans="1:13" ht="45.75" thickBot="1" x14ac:dyDescent="0.2">
      <c r="A20" s="135" t="s">
        <v>0</v>
      </c>
      <c r="B20" s="23" t="s">
        <v>279</v>
      </c>
      <c r="C20" s="23" t="s">
        <v>280</v>
      </c>
      <c r="D20" s="23" t="s">
        <v>281</v>
      </c>
      <c r="E20" s="23" t="s">
        <v>240</v>
      </c>
      <c r="F20" s="23" t="s">
        <v>3</v>
      </c>
      <c r="G20" s="23" t="s">
        <v>4</v>
      </c>
    </row>
    <row r="21" spans="1:13" ht="12" x14ac:dyDescent="0.2">
      <c r="A21" s="128" t="s">
        <v>127</v>
      </c>
      <c r="B21" s="26">
        <v>36714.370000000003</v>
      </c>
      <c r="C21" s="26">
        <v>55479.85</v>
      </c>
      <c r="D21" s="26">
        <v>62270.01</v>
      </c>
      <c r="E21" s="26">
        <v>105394.96</v>
      </c>
      <c r="F21" s="52">
        <f t="shared" ref="F21:F26" si="2">E21/B21*100</f>
        <v>287.06732540964202</v>
      </c>
      <c r="G21" s="52">
        <f t="shared" ref="G21:G29" si="3">E21/D21*100</f>
        <v>169.25476645980947</v>
      </c>
    </row>
    <row r="22" spans="1:13" ht="12" x14ac:dyDescent="0.2">
      <c r="A22" s="128" t="s">
        <v>191</v>
      </c>
      <c r="B22" s="26">
        <v>17902.79</v>
      </c>
      <c r="C22" s="26">
        <v>18349.55</v>
      </c>
      <c r="D22" s="26">
        <v>0</v>
      </c>
      <c r="E22" s="26">
        <v>0</v>
      </c>
      <c r="F22" s="52">
        <f t="shared" si="2"/>
        <v>0</v>
      </c>
      <c r="G22" s="52" t="e">
        <f t="shared" si="3"/>
        <v>#DIV/0!</v>
      </c>
    </row>
    <row r="23" spans="1:13" ht="24" x14ac:dyDescent="0.2">
      <c r="A23" s="128" t="s">
        <v>126</v>
      </c>
      <c r="B23" s="26">
        <v>3538.92</v>
      </c>
      <c r="C23" s="26">
        <v>21748.07</v>
      </c>
      <c r="D23" s="26">
        <v>21548.07</v>
      </c>
      <c r="E23" s="26">
        <v>7257.04</v>
      </c>
      <c r="F23" s="52">
        <f t="shared" si="2"/>
        <v>205.06369174776484</v>
      </c>
      <c r="G23" s="52">
        <f t="shared" si="3"/>
        <v>33.678375835979743</v>
      </c>
    </row>
    <row r="24" spans="1:13" ht="24" x14ac:dyDescent="0.2">
      <c r="A24" s="128" t="s">
        <v>128</v>
      </c>
      <c r="B24" s="26">
        <v>6094.91</v>
      </c>
      <c r="C24" s="26">
        <v>11100</v>
      </c>
      <c r="D24" s="26">
        <v>17650</v>
      </c>
      <c r="E24" s="26">
        <v>6829.48</v>
      </c>
      <c r="F24" s="52">
        <f t="shared" si="2"/>
        <v>112.05218780917193</v>
      </c>
      <c r="G24" s="108">
        <f t="shared" si="3"/>
        <v>38.693937677053825</v>
      </c>
    </row>
    <row r="25" spans="1:13" ht="12" x14ac:dyDescent="0.2">
      <c r="A25" s="128" t="s">
        <v>129</v>
      </c>
      <c r="B25" s="26">
        <v>14007.63</v>
      </c>
      <c r="C25" s="26">
        <v>15625</v>
      </c>
      <c r="D25" s="26">
        <v>54082.53</v>
      </c>
      <c r="E25" s="26">
        <v>31570.48</v>
      </c>
      <c r="F25" s="52">
        <f t="shared" si="2"/>
        <v>225.38059614652872</v>
      </c>
      <c r="G25" s="52">
        <f t="shared" si="3"/>
        <v>58.374635949908402</v>
      </c>
    </row>
    <row r="26" spans="1:13" ht="12" x14ac:dyDescent="0.2">
      <c r="A26" s="128" t="s">
        <v>130</v>
      </c>
      <c r="B26" s="26">
        <v>354514.37</v>
      </c>
      <c r="C26" s="26">
        <v>450313.98</v>
      </c>
      <c r="D26" s="26">
        <v>405161</v>
      </c>
      <c r="E26" s="26">
        <v>330659.53999999998</v>
      </c>
      <c r="F26" s="108">
        <f t="shared" si="2"/>
        <v>93.271124665553046</v>
      </c>
      <c r="G26" s="52">
        <f t="shared" si="3"/>
        <v>81.611887619983165</v>
      </c>
    </row>
    <row r="27" spans="1:13" ht="12" x14ac:dyDescent="0.2">
      <c r="A27" s="128" t="s">
        <v>131</v>
      </c>
      <c r="B27" s="26">
        <v>1134776.06</v>
      </c>
      <c r="C27" s="169">
        <v>2256284.48</v>
      </c>
      <c r="D27" s="169">
        <v>2632286.21</v>
      </c>
      <c r="E27" s="26">
        <v>1350865.96</v>
      </c>
      <c r="F27" s="52">
        <v>0</v>
      </c>
      <c r="G27" s="52">
        <f t="shared" si="3"/>
        <v>51.319113965194539</v>
      </c>
    </row>
    <row r="28" spans="1:13" ht="12" x14ac:dyDescent="0.2">
      <c r="A28" s="128" t="s">
        <v>190</v>
      </c>
      <c r="B28" s="26">
        <v>8626.2000000000007</v>
      </c>
      <c r="C28" s="172">
        <v>57606.47</v>
      </c>
      <c r="D28" s="172">
        <v>60820</v>
      </c>
      <c r="E28" s="26">
        <v>10117.219999999999</v>
      </c>
      <c r="F28" s="52">
        <f>E28/B28*100</f>
        <v>117.28478356634437</v>
      </c>
      <c r="G28" s="52">
        <f t="shared" si="3"/>
        <v>16.634692535350212</v>
      </c>
    </row>
    <row r="29" spans="1:13" ht="12" x14ac:dyDescent="0.2">
      <c r="A29" s="128" t="s">
        <v>132</v>
      </c>
      <c r="B29" s="26">
        <v>11073.26</v>
      </c>
      <c r="C29" s="170">
        <v>35612.160000000003</v>
      </c>
      <c r="D29" s="170">
        <v>35612.160000000003</v>
      </c>
      <c r="E29" s="26">
        <v>0</v>
      </c>
      <c r="F29" s="52">
        <f>E29/B29*100</f>
        <v>0</v>
      </c>
      <c r="G29" s="52">
        <f t="shared" si="3"/>
        <v>0</v>
      </c>
    </row>
    <row r="30" spans="1:13" ht="12" x14ac:dyDescent="0.2">
      <c r="A30" s="128" t="s">
        <v>133</v>
      </c>
      <c r="B30" s="26">
        <v>0</v>
      </c>
      <c r="C30" s="26">
        <v>0</v>
      </c>
      <c r="D30" s="26">
        <v>0</v>
      </c>
      <c r="E30" s="26">
        <v>0</v>
      </c>
      <c r="F30" s="52">
        <v>0</v>
      </c>
      <c r="G30" s="52">
        <v>0</v>
      </c>
    </row>
    <row r="31" spans="1:13" ht="12" x14ac:dyDescent="0.2">
      <c r="A31" s="128" t="s">
        <v>134</v>
      </c>
      <c r="B31" s="26">
        <v>0</v>
      </c>
      <c r="C31" s="26">
        <v>0</v>
      </c>
      <c r="D31" s="26">
        <v>0</v>
      </c>
      <c r="E31" s="26">
        <v>0</v>
      </c>
      <c r="F31" s="52">
        <v>0</v>
      </c>
      <c r="G31" s="52">
        <v>0</v>
      </c>
    </row>
    <row r="32" spans="1:13" ht="12" x14ac:dyDescent="0.2">
      <c r="A32" s="136" t="s">
        <v>136</v>
      </c>
      <c r="B32" s="26">
        <v>0</v>
      </c>
      <c r="C32" s="26">
        <v>0</v>
      </c>
      <c r="D32" s="26">
        <v>0</v>
      </c>
      <c r="E32" s="26">
        <v>0</v>
      </c>
      <c r="F32" s="52">
        <v>0</v>
      </c>
      <c r="G32" s="52">
        <v>0</v>
      </c>
    </row>
    <row r="33" spans="1:7" ht="12" x14ac:dyDescent="0.2">
      <c r="A33" s="134" t="s">
        <v>159</v>
      </c>
      <c r="B33" s="26">
        <f>SUM(B21:B32)</f>
        <v>1587248.51</v>
      </c>
      <c r="C33" s="26">
        <f>SUM(C21:C32)</f>
        <v>2922119.56</v>
      </c>
      <c r="D33" s="26">
        <f>SUM(D21:D32)</f>
        <v>3289429.98</v>
      </c>
      <c r="E33" s="26">
        <f>SUM(E21:E32)</f>
        <v>1842694.68</v>
      </c>
      <c r="F33" s="52">
        <f>E33/B33*100</f>
        <v>116.09364686062926</v>
      </c>
      <c r="G33" s="52">
        <f>E33/D33*100</f>
        <v>56.018662540432004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133"/>
  <sheetViews>
    <sheetView topLeftCell="A116" workbookViewId="0">
      <selection activeCell="E6" sqref="E6"/>
    </sheetView>
  </sheetViews>
  <sheetFormatPr defaultRowHeight="12.75" x14ac:dyDescent="0.2"/>
  <cols>
    <col min="1" max="1" width="37.7109375" style="24" customWidth="1"/>
    <col min="2" max="2" width="14.5703125" style="24" hidden="1" customWidth="1"/>
    <col min="3" max="3" width="12.7109375" style="96" customWidth="1"/>
    <col min="4" max="4" width="14.85546875" style="65" customWidth="1"/>
    <col min="5" max="5" width="14" style="69" customWidth="1"/>
    <col min="6" max="6" width="8.7109375" style="58" customWidth="1"/>
    <col min="7" max="16384" width="9.140625" style="24"/>
  </cols>
  <sheetData>
    <row r="1" spans="1:18" ht="13.5" customHeight="1" thickBot="1" x14ac:dyDescent="0.2">
      <c r="A1" s="270" t="s">
        <v>282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ht="25.5" x14ac:dyDescent="0.15">
      <c r="A2" s="125" t="s">
        <v>0</v>
      </c>
      <c r="B2" s="40" t="s">
        <v>124</v>
      </c>
      <c r="C2" s="105" t="s">
        <v>270</v>
      </c>
      <c r="D2" s="59" t="s">
        <v>271</v>
      </c>
      <c r="E2" s="59" t="s">
        <v>283</v>
      </c>
      <c r="F2" s="56" t="s">
        <v>157</v>
      </c>
    </row>
    <row r="3" spans="1:18" x14ac:dyDescent="0.15">
      <c r="A3" s="41">
        <v>1</v>
      </c>
      <c r="B3" s="41">
        <v>2</v>
      </c>
      <c r="C3" s="95">
        <v>2</v>
      </c>
      <c r="D3" s="60">
        <v>3</v>
      </c>
      <c r="E3" s="57">
        <v>4</v>
      </c>
      <c r="F3" s="57">
        <v>5</v>
      </c>
    </row>
    <row r="4" spans="1:18" ht="24" x14ac:dyDescent="0.2">
      <c r="A4" s="126" t="s">
        <v>194</v>
      </c>
      <c r="B4" s="42"/>
      <c r="C4" s="93"/>
      <c r="D4" s="61"/>
      <c r="E4" s="42"/>
      <c r="F4" s="43"/>
    </row>
    <row r="5" spans="1:18" x14ac:dyDescent="0.2">
      <c r="A5" s="127" t="s">
        <v>193</v>
      </c>
      <c r="B5" s="31"/>
      <c r="C5" s="31">
        <v>2922119.56</v>
      </c>
      <c r="D5" s="62">
        <v>2779192.17</v>
      </c>
      <c r="E5" s="31">
        <v>1842694.68</v>
      </c>
      <c r="F5" s="32">
        <v>99.95</v>
      </c>
    </row>
    <row r="6" spans="1:18" x14ac:dyDescent="0.2">
      <c r="A6" s="128" t="s">
        <v>192</v>
      </c>
      <c r="B6" s="26"/>
      <c r="C6" s="38"/>
      <c r="D6" s="63"/>
      <c r="E6" s="26"/>
      <c r="F6" s="27"/>
    </row>
    <row r="7" spans="1:18" ht="24" x14ac:dyDescent="0.2">
      <c r="A7" s="129" t="s">
        <v>79</v>
      </c>
      <c r="B7" s="28"/>
      <c r="C7" s="77">
        <f>SUM(C8+C12+C19+C28+C33)</f>
        <v>443813.98</v>
      </c>
      <c r="D7" s="64">
        <f>SUM(D8+D12+D19+D28+D33)</f>
        <v>425650.77</v>
      </c>
      <c r="E7" s="64">
        <f>E8+E12+E19+E28</f>
        <v>416044.69000000006</v>
      </c>
      <c r="F7" s="64">
        <v>99.95</v>
      </c>
    </row>
    <row r="8" spans="1:18" s="4" customFormat="1" x14ac:dyDescent="0.2">
      <c r="A8" s="128" t="s">
        <v>80</v>
      </c>
      <c r="B8" s="5"/>
      <c r="C8" s="26">
        <f>SUM(C9:C11)</f>
        <v>3800</v>
      </c>
      <c r="D8" s="26">
        <f>SUM(D9:D11)</f>
        <v>4300</v>
      </c>
      <c r="E8" s="26">
        <f>SUM(E9:E12)</f>
        <v>67275.55</v>
      </c>
      <c r="F8" s="66">
        <f>E8/D8</f>
        <v>15.645476744186047</v>
      </c>
    </row>
    <row r="9" spans="1:18" s="44" customFormat="1" x14ac:dyDescent="0.2">
      <c r="A9" s="130" t="s">
        <v>81</v>
      </c>
      <c r="B9" s="21"/>
      <c r="C9" s="55">
        <v>3000</v>
      </c>
      <c r="D9" s="55">
        <v>3500</v>
      </c>
      <c r="E9" s="55">
        <v>2970.07</v>
      </c>
      <c r="F9" s="66">
        <f>E9/D9*100</f>
        <v>84.859142857142871</v>
      </c>
    </row>
    <row r="10" spans="1:18" s="4" customFormat="1" x14ac:dyDescent="0.2">
      <c r="A10" s="130" t="s">
        <v>82</v>
      </c>
      <c r="B10" s="33"/>
      <c r="C10" s="55">
        <v>800</v>
      </c>
      <c r="D10" s="55">
        <v>0</v>
      </c>
      <c r="E10" s="55">
        <v>0</v>
      </c>
      <c r="F10" s="66">
        <v>0</v>
      </c>
    </row>
    <row r="11" spans="1:18" s="4" customFormat="1" x14ac:dyDescent="0.2">
      <c r="A11" s="130" t="s">
        <v>83</v>
      </c>
      <c r="B11" s="33"/>
      <c r="C11" s="55">
        <v>0</v>
      </c>
      <c r="D11" s="55">
        <v>800</v>
      </c>
      <c r="E11" s="55">
        <v>315.5</v>
      </c>
      <c r="F11" s="66">
        <f t="shared" ref="F11:F26" si="0">E11/D11*100</f>
        <v>39.4375</v>
      </c>
    </row>
    <row r="12" spans="1:18" s="4" customFormat="1" x14ac:dyDescent="0.2">
      <c r="A12" s="128" t="s">
        <v>84</v>
      </c>
      <c r="B12" s="33"/>
      <c r="C12" s="26">
        <f>SUM(C13:C18)</f>
        <v>88904</v>
      </c>
      <c r="D12" s="26">
        <f>SUM(D13:D18)</f>
        <v>72164.95</v>
      </c>
      <c r="E12" s="26">
        <f>SUM(E13:E18)</f>
        <v>63989.979999999996</v>
      </c>
      <c r="F12" s="66">
        <f t="shared" si="0"/>
        <v>88.671827528460838</v>
      </c>
    </row>
    <row r="13" spans="1:18" s="4" customFormat="1" x14ac:dyDescent="0.2">
      <c r="A13" s="130" t="s">
        <v>85</v>
      </c>
      <c r="B13" s="33"/>
      <c r="C13" s="55">
        <v>7000</v>
      </c>
      <c r="D13" s="55">
        <v>7500</v>
      </c>
      <c r="E13" s="55">
        <v>5693.08</v>
      </c>
      <c r="F13" s="66">
        <f t="shared" si="0"/>
        <v>75.907733333333326</v>
      </c>
    </row>
    <row r="14" spans="1:18" s="4" customFormat="1" x14ac:dyDescent="0.2">
      <c r="A14" s="130" t="s">
        <v>86</v>
      </c>
      <c r="B14" s="33"/>
      <c r="C14" s="55">
        <v>2000</v>
      </c>
      <c r="D14" s="55">
        <v>1500</v>
      </c>
      <c r="E14" s="55">
        <v>908.3</v>
      </c>
      <c r="F14" s="66">
        <f t="shared" si="0"/>
        <v>60.553333333333327</v>
      </c>
    </row>
    <row r="15" spans="1:18" s="4" customFormat="1" x14ac:dyDescent="0.2">
      <c r="A15" s="130" t="s">
        <v>87</v>
      </c>
      <c r="B15" s="33"/>
      <c r="C15" s="55">
        <v>75000</v>
      </c>
      <c r="D15" s="55">
        <v>58164.95</v>
      </c>
      <c r="E15" s="55">
        <v>52754.25</v>
      </c>
      <c r="F15" s="66">
        <f t="shared" si="0"/>
        <v>90.697662423848044</v>
      </c>
    </row>
    <row r="16" spans="1:18" s="4" customFormat="1" x14ac:dyDescent="0.2">
      <c r="A16" s="130" t="s">
        <v>88</v>
      </c>
      <c r="B16" s="5"/>
      <c r="C16" s="55">
        <v>3404</v>
      </c>
      <c r="D16" s="55">
        <v>3000</v>
      </c>
      <c r="E16" s="55">
        <v>3144.57</v>
      </c>
      <c r="F16" s="66">
        <f t="shared" si="0"/>
        <v>104.81899999999999</v>
      </c>
    </row>
    <row r="17" spans="1:6" s="4" customFormat="1" x14ac:dyDescent="0.2">
      <c r="A17" s="130" t="s">
        <v>288</v>
      </c>
      <c r="B17" s="5"/>
      <c r="C17" s="55">
        <v>0</v>
      </c>
      <c r="D17" s="55">
        <v>500</v>
      </c>
      <c r="E17" s="55">
        <v>0</v>
      </c>
      <c r="F17" s="66">
        <f>E17/D17*100</f>
        <v>0</v>
      </c>
    </row>
    <row r="18" spans="1:6" x14ac:dyDescent="0.2">
      <c r="A18" s="130" t="s">
        <v>241</v>
      </c>
      <c r="B18" s="35"/>
      <c r="C18" s="55">
        <v>1500</v>
      </c>
      <c r="D18" s="55">
        <v>1500</v>
      </c>
      <c r="E18" s="55">
        <v>1489.78</v>
      </c>
      <c r="F18" s="66">
        <f t="shared" si="0"/>
        <v>99.318666666666672</v>
      </c>
    </row>
    <row r="19" spans="1:6" s="8" customFormat="1" x14ac:dyDescent="0.2">
      <c r="A19" s="128" t="s">
        <v>89</v>
      </c>
      <c r="B19" s="33"/>
      <c r="C19" s="26">
        <f>SUM(C20:C27)</f>
        <v>347959.98</v>
      </c>
      <c r="D19" s="26">
        <f>SUM(D20:D27)</f>
        <v>345885.82</v>
      </c>
      <c r="E19" s="26">
        <f>SUM(E20:E27)</f>
        <v>284310.79000000004</v>
      </c>
      <c r="F19" s="66">
        <f t="shared" si="0"/>
        <v>82.197873853284889</v>
      </c>
    </row>
    <row r="20" spans="1:6" s="37" customFormat="1" x14ac:dyDescent="0.2">
      <c r="A20" s="130" t="s">
        <v>90</v>
      </c>
      <c r="B20" s="33"/>
      <c r="C20" s="55">
        <v>2500</v>
      </c>
      <c r="D20" s="55">
        <v>2200</v>
      </c>
      <c r="E20" s="55">
        <v>909.15</v>
      </c>
      <c r="F20" s="66">
        <f t="shared" si="0"/>
        <v>41.325000000000003</v>
      </c>
    </row>
    <row r="21" spans="1:6" s="37" customFormat="1" x14ac:dyDescent="0.2">
      <c r="A21" s="130" t="s">
        <v>91</v>
      </c>
      <c r="B21" s="33"/>
      <c r="C21" s="55">
        <v>2500</v>
      </c>
      <c r="D21" s="55">
        <v>6996.05</v>
      </c>
      <c r="E21" s="55">
        <v>1155.26</v>
      </c>
      <c r="F21" s="66">
        <f t="shared" si="0"/>
        <v>16.51303235397117</v>
      </c>
    </row>
    <row r="22" spans="1:6" x14ac:dyDescent="0.2">
      <c r="A22" s="130" t="s">
        <v>92</v>
      </c>
      <c r="B22" s="34"/>
      <c r="C22" s="55">
        <v>17259.98</v>
      </c>
      <c r="D22" s="55">
        <v>40000</v>
      </c>
      <c r="E22" s="55">
        <v>17163.43</v>
      </c>
      <c r="F22" s="66">
        <f t="shared" si="0"/>
        <v>42.908574999999999</v>
      </c>
    </row>
    <row r="23" spans="1:6" s="37" customFormat="1" x14ac:dyDescent="0.2">
      <c r="A23" s="130" t="s">
        <v>93</v>
      </c>
      <c r="B23" s="33"/>
      <c r="C23" s="55">
        <v>316000</v>
      </c>
      <c r="D23" s="55">
        <v>281889.77</v>
      </c>
      <c r="E23" s="55">
        <v>259479.6</v>
      </c>
      <c r="F23" s="66">
        <f t="shared" si="0"/>
        <v>92.050023667052557</v>
      </c>
    </row>
    <row r="24" spans="1:6" s="37" customFormat="1" x14ac:dyDescent="0.2">
      <c r="A24" s="130" t="s">
        <v>94</v>
      </c>
      <c r="B24" s="33"/>
      <c r="C24" s="55">
        <v>2700</v>
      </c>
      <c r="D24" s="55">
        <v>7300</v>
      </c>
      <c r="E24" s="55">
        <v>744.11</v>
      </c>
      <c r="F24" s="66">
        <f t="shared" si="0"/>
        <v>10.193287671232877</v>
      </c>
    </row>
    <row r="25" spans="1:6" s="37" customFormat="1" x14ac:dyDescent="0.2">
      <c r="A25" s="130" t="s">
        <v>95</v>
      </c>
      <c r="B25" s="33"/>
      <c r="C25" s="55">
        <v>2300</v>
      </c>
      <c r="D25" s="55">
        <v>2500</v>
      </c>
      <c r="E25" s="55">
        <v>1980.09</v>
      </c>
      <c r="F25" s="66">
        <f t="shared" si="0"/>
        <v>79.203599999999994</v>
      </c>
    </row>
    <row r="26" spans="1:6" s="37" customFormat="1" x14ac:dyDescent="0.2">
      <c r="A26" s="130" t="s">
        <v>96</v>
      </c>
      <c r="B26" s="33"/>
      <c r="C26" s="55">
        <v>4700</v>
      </c>
      <c r="D26" s="55">
        <v>5000</v>
      </c>
      <c r="E26" s="55">
        <v>2879.15</v>
      </c>
      <c r="F26" s="66">
        <f t="shared" si="0"/>
        <v>57.583000000000006</v>
      </c>
    </row>
    <row r="27" spans="1:6" s="37" customFormat="1" x14ac:dyDescent="0.2">
      <c r="A27" s="130" t="s">
        <v>97</v>
      </c>
      <c r="B27" s="33"/>
      <c r="C27" s="55">
        <v>0</v>
      </c>
      <c r="D27" s="55">
        <v>0</v>
      </c>
      <c r="E27" s="55">
        <v>0</v>
      </c>
      <c r="F27" s="66">
        <v>0</v>
      </c>
    </row>
    <row r="28" spans="1:6" s="4" customFormat="1" x14ac:dyDescent="0.2">
      <c r="A28" s="128" t="s">
        <v>98</v>
      </c>
      <c r="B28" s="5"/>
      <c r="C28" s="26">
        <f>SUM(C29:C32)</f>
        <v>2550</v>
      </c>
      <c r="D28" s="26">
        <f>SUM(D29:D32)</f>
        <v>2500</v>
      </c>
      <c r="E28" s="26">
        <f>SUM(E29:E32)</f>
        <v>468.37</v>
      </c>
      <c r="F28" s="66">
        <f>E28/D28*100</f>
        <v>18.7348</v>
      </c>
    </row>
    <row r="29" spans="1:6" x14ac:dyDescent="0.2">
      <c r="A29" s="130" t="s">
        <v>99</v>
      </c>
      <c r="B29" s="21"/>
      <c r="C29" s="55">
        <v>2300</v>
      </c>
      <c r="D29" s="55">
        <v>2000</v>
      </c>
      <c r="E29" s="55">
        <v>360.28</v>
      </c>
      <c r="F29" s="66">
        <f>E29/D29*100</f>
        <v>18.013999999999999</v>
      </c>
    </row>
    <row r="30" spans="1:6" s="37" customFormat="1" x14ac:dyDescent="0.2">
      <c r="A30" s="130" t="s">
        <v>100</v>
      </c>
      <c r="B30" s="33"/>
      <c r="C30" s="55">
        <v>0</v>
      </c>
      <c r="D30" s="55">
        <v>0</v>
      </c>
      <c r="E30" s="55">
        <v>0</v>
      </c>
      <c r="F30" s="66">
        <v>0</v>
      </c>
    </row>
    <row r="31" spans="1:6" s="37" customFormat="1" x14ac:dyDescent="0.2">
      <c r="A31" s="175" t="s">
        <v>101</v>
      </c>
      <c r="B31" s="33"/>
      <c r="C31" s="188">
        <v>250</v>
      </c>
      <c r="D31" s="188">
        <v>500</v>
      </c>
      <c r="E31" s="188">
        <v>108.09</v>
      </c>
      <c r="F31" s="66">
        <f>E31/D31*100</f>
        <v>21.618000000000002</v>
      </c>
    </row>
    <row r="32" spans="1:6" s="37" customFormat="1" x14ac:dyDescent="0.2">
      <c r="A32" s="197" t="s">
        <v>102</v>
      </c>
      <c r="B32" s="225"/>
      <c r="C32" s="212">
        <v>0</v>
      </c>
      <c r="D32" s="212">
        <v>0</v>
      </c>
      <c r="E32" s="212">
        <v>0</v>
      </c>
      <c r="F32" s="176">
        <v>0</v>
      </c>
    </row>
    <row r="33" spans="1:6" s="37" customFormat="1" x14ac:dyDescent="0.2">
      <c r="A33" s="201" t="s">
        <v>197</v>
      </c>
      <c r="B33" s="226"/>
      <c r="C33" s="227">
        <f>SUM(C34)</f>
        <v>600</v>
      </c>
      <c r="D33" s="228">
        <f>SUM(D34)</f>
        <v>800</v>
      </c>
      <c r="E33" s="229">
        <f>SUM(E34)</f>
        <v>94.6</v>
      </c>
      <c r="F33" s="182">
        <f>E33/D33*100</f>
        <v>11.824999999999999</v>
      </c>
    </row>
    <row r="34" spans="1:6" s="37" customFormat="1" x14ac:dyDescent="0.2">
      <c r="A34" s="183" t="s">
        <v>198</v>
      </c>
      <c r="B34" s="184"/>
      <c r="C34" s="185">
        <v>600</v>
      </c>
      <c r="D34" s="230">
        <v>800</v>
      </c>
      <c r="E34" s="185">
        <v>94.6</v>
      </c>
      <c r="F34" s="182">
        <f>E34/D34*100</f>
        <v>11.824999999999999</v>
      </c>
    </row>
    <row r="35" spans="1:6" s="37" customFormat="1" x14ac:dyDescent="0.2">
      <c r="A35" s="177" t="s">
        <v>199</v>
      </c>
      <c r="B35" s="178"/>
      <c r="C35" s="179">
        <f>SUM(C36:C39)</f>
        <v>0</v>
      </c>
      <c r="D35" s="180">
        <f>SUM(D36:D39)</f>
        <v>1718.76</v>
      </c>
      <c r="E35" s="181">
        <f>SUM(E36:E39)</f>
        <v>1718.76</v>
      </c>
      <c r="F35" s="182">
        <v>0</v>
      </c>
    </row>
    <row r="36" spans="1:6" s="37" customFormat="1" x14ac:dyDescent="0.2">
      <c r="A36" s="173" t="s">
        <v>200</v>
      </c>
      <c r="B36" s="100"/>
      <c r="C36" s="145">
        <v>0</v>
      </c>
      <c r="D36" s="174">
        <v>1718.76</v>
      </c>
      <c r="E36" s="98">
        <v>1718.76</v>
      </c>
      <c r="F36" s="66">
        <v>0</v>
      </c>
    </row>
    <row r="37" spans="1:6" s="37" customFormat="1" x14ac:dyDescent="0.2">
      <c r="A37" s="173" t="s">
        <v>201</v>
      </c>
      <c r="B37" s="100"/>
      <c r="C37" s="145">
        <v>0</v>
      </c>
      <c r="D37" s="174">
        <v>0</v>
      </c>
      <c r="E37" s="98">
        <v>0</v>
      </c>
      <c r="F37" s="66">
        <v>0</v>
      </c>
    </row>
    <row r="38" spans="1:6" s="37" customFormat="1" x14ac:dyDescent="0.2">
      <c r="A38" s="130" t="s">
        <v>195</v>
      </c>
      <c r="B38" s="33"/>
      <c r="C38" s="54">
        <v>0</v>
      </c>
      <c r="D38" s="38">
        <v>0</v>
      </c>
      <c r="E38" s="66">
        <v>0</v>
      </c>
      <c r="F38" s="66">
        <v>0</v>
      </c>
    </row>
    <row r="39" spans="1:6" s="37" customFormat="1" x14ac:dyDescent="0.2">
      <c r="A39" s="130" t="s">
        <v>256</v>
      </c>
      <c r="B39" s="33"/>
      <c r="C39" s="38">
        <v>0</v>
      </c>
      <c r="D39" s="38">
        <v>0</v>
      </c>
      <c r="E39" s="66">
        <v>0</v>
      </c>
      <c r="F39" s="66">
        <v>0</v>
      </c>
    </row>
    <row r="40" spans="1:6" x14ac:dyDescent="0.2">
      <c r="A40" s="131" t="s">
        <v>202</v>
      </c>
      <c r="B40" s="80"/>
      <c r="C40" s="91">
        <v>0</v>
      </c>
      <c r="D40" s="79">
        <v>0</v>
      </c>
      <c r="E40" s="82">
        <f>SUM(E41)</f>
        <v>0</v>
      </c>
      <c r="F40" s="82">
        <v>0</v>
      </c>
    </row>
    <row r="41" spans="1:6" x14ac:dyDescent="0.2">
      <c r="A41" s="129" t="s">
        <v>109</v>
      </c>
      <c r="B41" s="74"/>
      <c r="C41" s="94">
        <f>SUM(C42:C47)</f>
        <v>0</v>
      </c>
      <c r="D41" s="74">
        <v>0</v>
      </c>
      <c r="E41" s="29">
        <f>SUM(E42:E47)</f>
        <v>0</v>
      </c>
      <c r="F41" s="30">
        <v>0</v>
      </c>
    </row>
    <row r="42" spans="1:6" s="37" customFormat="1" x14ac:dyDescent="0.2">
      <c r="A42" s="130" t="s">
        <v>204</v>
      </c>
      <c r="B42" s="33"/>
      <c r="C42" s="38">
        <v>0</v>
      </c>
      <c r="D42" s="21">
        <v>0</v>
      </c>
      <c r="E42" s="66">
        <v>0</v>
      </c>
      <c r="F42" s="67">
        <v>0</v>
      </c>
    </row>
    <row r="43" spans="1:6" x14ac:dyDescent="0.2">
      <c r="A43" s="130" t="s">
        <v>257</v>
      </c>
      <c r="B43" s="38"/>
      <c r="C43" s="38">
        <v>0</v>
      </c>
      <c r="D43" s="38">
        <v>0</v>
      </c>
      <c r="E43" s="66">
        <v>0</v>
      </c>
      <c r="F43" s="66">
        <v>0</v>
      </c>
    </row>
    <row r="44" spans="1:6" s="37" customFormat="1" x14ac:dyDescent="0.2">
      <c r="A44" s="128" t="s">
        <v>196</v>
      </c>
      <c r="B44" s="33"/>
      <c r="C44" s="53">
        <v>0</v>
      </c>
      <c r="D44" s="21">
        <v>0</v>
      </c>
      <c r="E44" s="67">
        <v>0</v>
      </c>
      <c r="F44" s="67">
        <v>0</v>
      </c>
    </row>
    <row r="45" spans="1:6" s="37" customFormat="1" x14ac:dyDescent="0.2">
      <c r="A45" s="130" t="s">
        <v>103</v>
      </c>
      <c r="B45" s="33"/>
      <c r="C45" s="53">
        <v>0</v>
      </c>
      <c r="D45" s="21">
        <v>0</v>
      </c>
      <c r="E45" s="67">
        <v>0</v>
      </c>
      <c r="F45" s="67">
        <v>0</v>
      </c>
    </row>
    <row r="46" spans="1:6" s="37" customFormat="1" x14ac:dyDescent="0.2">
      <c r="A46" s="130" t="s">
        <v>104</v>
      </c>
      <c r="B46" s="33"/>
      <c r="C46" s="53">
        <v>0</v>
      </c>
      <c r="D46" s="38">
        <v>0</v>
      </c>
      <c r="E46" s="66">
        <v>0</v>
      </c>
      <c r="F46" s="66">
        <v>0</v>
      </c>
    </row>
    <row r="47" spans="1:6" s="37" customFormat="1" x14ac:dyDescent="0.2">
      <c r="A47" s="130" t="s">
        <v>102</v>
      </c>
      <c r="B47" s="33"/>
      <c r="C47" s="53">
        <v>0</v>
      </c>
      <c r="D47" s="38">
        <v>0</v>
      </c>
      <c r="E47" s="66">
        <v>0</v>
      </c>
      <c r="F47" s="66">
        <v>0</v>
      </c>
    </row>
    <row r="48" spans="1:6" s="39" customFormat="1" ht="24" x14ac:dyDescent="0.2">
      <c r="A48" s="131" t="s">
        <v>203</v>
      </c>
      <c r="B48" s="78"/>
      <c r="C48" s="102"/>
      <c r="D48" s="82"/>
      <c r="E48" s="80"/>
      <c r="F48" s="81">
        <v>0</v>
      </c>
    </row>
    <row r="49" spans="1:9" s="39" customFormat="1" ht="24" x14ac:dyDescent="0.2">
      <c r="A49" s="129" t="s">
        <v>205</v>
      </c>
      <c r="B49" s="73"/>
      <c r="C49" s="77">
        <f>SUM(C50:C57)</f>
        <v>15625</v>
      </c>
      <c r="D49" s="74">
        <f>SUM(D50:D57)</f>
        <v>38648.839999999997</v>
      </c>
      <c r="E49" s="75">
        <f>SUM(E50:E57)</f>
        <v>31570.48</v>
      </c>
      <c r="F49" s="146">
        <f>E49/D49*100</f>
        <v>81.685452913981379</v>
      </c>
    </row>
    <row r="50" spans="1:9" s="39" customFormat="1" x14ac:dyDescent="0.2">
      <c r="A50" s="173" t="s">
        <v>209</v>
      </c>
      <c r="B50" s="193"/>
      <c r="C50" s="98">
        <v>0</v>
      </c>
      <c r="D50" s="174">
        <v>4000</v>
      </c>
      <c r="E50" s="186">
        <v>0</v>
      </c>
      <c r="F50" s="194">
        <v>0</v>
      </c>
    </row>
    <row r="51" spans="1:9" s="39" customFormat="1" x14ac:dyDescent="0.2">
      <c r="A51" s="173" t="s">
        <v>244</v>
      </c>
      <c r="B51" s="193"/>
      <c r="C51" s="98">
        <v>350</v>
      </c>
      <c r="D51" s="174">
        <v>327.76</v>
      </c>
      <c r="E51" s="186">
        <v>304.83</v>
      </c>
      <c r="F51" s="194"/>
    </row>
    <row r="52" spans="1:9" s="39" customFormat="1" x14ac:dyDescent="0.2">
      <c r="A52" s="173" t="s">
        <v>206</v>
      </c>
      <c r="B52" s="70"/>
      <c r="C52" s="86">
        <v>0</v>
      </c>
      <c r="D52" s="186">
        <v>0</v>
      </c>
      <c r="E52" s="186">
        <v>0</v>
      </c>
      <c r="F52" s="146">
        <v>0</v>
      </c>
    </row>
    <row r="53" spans="1:9" s="39" customFormat="1" x14ac:dyDescent="0.2">
      <c r="A53" s="130" t="s">
        <v>207</v>
      </c>
      <c r="B53" s="38"/>
      <c r="C53" s="55">
        <v>1000</v>
      </c>
      <c r="D53" s="55">
        <v>1500</v>
      </c>
      <c r="E53" s="35">
        <v>0</v>
      </c>
      <c r="F53" s="146">
        <v>0</v>
      </c>
    </row>
    <row r="54" spans="1:9" s="39" customFormat="1" x14ac:dyDescent="0.2">
      <c r="A54" s="175" t="s">
        <v>208</v>
      </c>
      <c r="B54" s="187"/>
      <c r="C54" s="188">
        <v>330</v>
      </c>
      <c r="D54" s="188">
        <v>265.27999999999997</v>
      </c>
      <c r="E54" s="189">
        <v>209.85</v>
      </c>
      <c r="F54" s="217">
        <v>0</v>
      </c>
    </row>
    <row r="55" spans="1:9" s="39" customFormat="1" x14ac:dyDescent="0.2">
      <c r="A55" s="197" t="s">
        <v>242</v>
      </c>
      <c r="B55" s="222"/>
      <c r="C55" s="212">
        <v>2000</v>
      </c>
      <c r="D55" s="212">
        <v>1500</v>
      </c>
      <c r="E55" s="223">
        <v>0</v>
      </c>
      <c r="F55" s="224">
        <v>0</v>
      </c>
    </row>
    <row r="56" spans="1:9" s="39" customFormat="1" x14ac:dyDescent="0.2">
      <c r="A56" s="197" t="s">
        <v>243</v>
      </c>
      <c r="B56" s="222"/>
      <c r="C56" s="212">
        <v>0</v>
      </c>
      <c r="D56" s="212">
        <v>0</v>
      </c>
      <c r="E56" s="223">
        <v>0</v>
      </c>
      <c r="F56" s="224"/>
    </row>
    <row r="57" spans="1:9" s="39" customFormat="1" ht="12" customHeight="1" x14ac:dyDescent="0.2">
      <c r="A57" s="218" t="s">
        <v>289</v>
      </c>
      <c r="B57" s="219"/>
      <c r="C57" s="220">
        <v>11945</v>
      </c>
      <c r="D57" s="220">
        <v>31055.8</v>
      </c>
      <c r="E57" s="220">
        <v>31055.8</v>
      </c>
      <c r="F57" s="221">
        <v>0</v>
      </c>
    </row>
    <row r="58" spans="1:9" s="39" customFormat="1" hidden="1" x14ac:dyDescent="0.2">
      <c r="A58" s="190" t="s">
        <v>112</v>
      </c>
      <c r="B58" s="191"/>
      <c r="C58" s="182"/>
      <c r="D58" s="182"/>
      <c r="E58" s="192">
        <v>0</v>
      </c>
      <c r="F58" s="146"/>
    </row>
    <row r="59" spans="1:9" s="37" customFormat="1" ht="24" x14ac:dyDescent="0.2">
      <c r="A59" s="129" t="s">
        <v>105</v>
      </c>
      <c r="B59" s="76"/>
      <c r="C59" s="88">
        <f>SUM(C60:C72)</f>
        <v>21748.07</v>
      </c>
      <c r="D59" s="77">
        <f>SUM(D60:D72)</f>
        <v>22863.360000000001</v>
      </c>
      <c r="E59" s="75">
        <f>SUM(E60:E72)</f>
        <v>7257.0400000000009</v>
      </c>
      <c r="F59" s="30">
        <f>E59/D59*100</f>
        <v>31.740916470719966</v>
      </c>
    </row>
    <row r="60" spans="1:9" s="37" customFormat="1" x14ac:dyDescent="0.2">
      <c r="A60" s="130" t="s">
        <v>210</v>
      </c>
      <c r="B60" s="33"/>
      <c r="C60" s="66">
        <v>1100</v>
      </c>
      <c r="D60" s="66">
        <v>1000</v>
      </c>
      <c r="E60" s="66">
        <v>375.94</v>
      </c>
      <c r="F60" s="66">
        <v>0</v>
      </c>
    </row>
    <row r="61" spans="1:9" s="37" customFormat="1" x14ac:dyDescent="0.2">
      <c r="A61" s="130" t="s">
        <v>211</v>
      </c>
      <c r="B61" s="33"/>
      <c r="C61" s="66">
        <v>2500</v>
      </c>
      <c r="D61" s="66">
        <v>3000</v>
      </c>
      <c r="E61" s="66">
        <v>3443.25</v>
      </c>
      <c r="F61" s="66">
        <v>0</v>
      </c>
      <c r="I61" s="99"/>
    </row>
    <row r="62" spans="1:9" s="37" customFormat="1" x14ac:dyDescent="0.2">
      <c r="A62" s="130" t="s">
        <v>212</v>
      </c>
      <c r="B62" s="33"/>
      <c r="C62" s="66">
        <v>2000</v>
      </c>
      <c r="D62" s="66">
        <v>1327.23</v>
      </c>
      <c r="E62" s="66">
        <v>0</v>
      </c>
      <c r="F62" s="66">
        <f>E62/D62*100</f>
        <v>0</v>
      </c>
      <c r="I62" s="99"/>
    </row>
    <row r="63" spans="1:9" s="37" customFormat="1" x14ac:dyDescent="0.2">
      <c r="A63" s="130" t="s">
        <v>207</v>
      </c>
      <c r="B63" s="5"/>
      <c r="C63" s="66">
        <v>3318.07</v>
      </c>
      <c r="D63" s="66">
        <v>3318.07</v>
      </c>
      <c r="E63" s="66">
        <v>500</v>
      </c>
      <c r="F63" s="66">
        <f>E63/D63*100</f>
        <v>15.069000955374658</v>
      </c>
      <c r="I63" s="99"/>
    </row>
    <row r="64" spans="1:9" s="37" customFormat="1" x14ac:dyDescent="0.2">
      <c r="A64" s="130" t="s">
        <v>245</v>
      </c>
      <c r="B64" s="5"/>
      <c r="C64" s="66">
        <v>5000</v>
      </c>
      <c r="D64" s="66">
        <v>5000</v>
      </c>
      <c r="E64" s="66">
        <v>0</v>
      </c>
      <c r="F64" s="66">
        <f>E64/D64*100</f>
        <v>0</v>
      </c>
    </row>
    <row r="65" spans="1:6" s="37" customFormat="1" x14ac:dyDescent="0.2">
      <c r="A65" s="130" t="s">
        <v>246</v>
      </c>
      <c r="B65" s="5"/>
      <c r="C65" s="66">
        <v>2000</v>
      </c>
      <c r="D65" s="66">
        <v>1500</v>
      </c>
      <c r="E65" s="66">
        <v>0</v>
      </c>
      <c r="F65" s="66">
        <f>E65/D65*100</f>
        <v>0</v>
      </c>
    </row>
    <row r="66" spans="1:6" s="37" customFormat="1" x14ac:dyDescent="0.2">
      <c r="A66" s="130" t="s">
        <v>247</v>
      </c>
      <c r="B66" s="5"/>
      <c r="C66" s="66">
        <v>600</v>
      </c>
      <c r="D66" s="66">
        <v>663.61</v>
      </c>
      <c r="E66" s="66">
        <v>142.68</v>
      </c>
      <c r="F66" s="66">
        <v>0</v>
      </c>
    </row>
    <row r="67" spans="1:6" x14ac:dyDescent="0.2">
      <c r="A67" s="130" t="s">
        <v>248</v>
      </c>
      <c r="B67" s="38"/>
      <c r="C67" s="66">
        <v>330</v>
      </c>
      <c r="D67" s="66">
        <v>1000</v>
      </c>
      <c r="E67" s="66">
        <v>0</v>
      </c>
      <c r="F67" s="66">
        <v>0</v>
      </c>
    </row>
    <row r="68" spans="1:6" x14ac:dyDescent="0.2">
      <c r="A68" s="130" t="s">
        <v>249</v>
      </c>
      <c r="B68" s="38"/>
      <c r="C68" s="66">
        <v>400</v>
      </c>
      <c r="D68" s="66">
        <v>400</v>
      </c>
      <c r="E68" s="66">
        <v>0</v>
      </c>
      <c r="F68" s="66"/>
    </row>
    <row r="69" spans="1:6" x14ac:dyDescent="0.2">
      <c r="A69" s="130" t="s">
        <v>250</v>
      </c>
      <c r="B69" s="38"/>
      <c r="C69" s="66">
        <v>0</v>
      </c>
      <c r="D69" s="66">
        <v>2500</v>
      </c>
      <c r="E69" s="66">
        <v>0</v>
      </c>
      <c r="F69" s="66"/>
    </row>
    <row r="70" spans="1:6" x14ac:dyDescent="0.2">
      <c r="A70" s="130" t="s">
        <v>251</v>
      </c>
      <c r="B70" s="38"/>
      <c r="C70" s="66">
        <v>500</v>
      </c>
      <c r="D70" s="66">
        <v>500</v>
      </c>
      <c r="E70" s="66">
        <v>0</v>
      </c>
      <c r="F70" s="66"/>
    </row>
    <row r="71" spans="1:6" x14ac:dyDescent="0.2">
      <c r="A71" s="130" t="s">
        <v>252</v>
      </c>
      <c r="B71" s="38"/>
      <c r="C71" s="66">
        <v>2000</v>
      </c>
      <c r="D71" s="66">
        <v>1990.84</v>
      </c>
      <c r="E71" s="66">
        <v>1583.75</v>
      </c>
      <c r="F71" s="66"/>
    </row>
    <row r="72" spans="1:6" x14ac:dyDescent="0.2">
      <c r="A72" s="130" t="s">
        <v>253</v>
      </c>
      <c r="B72" s="38"/>
      <c r="C72" s="66">
        <v>2000</v>
      </c>
      <c r="D72" s="66">
        <v>663.61</v>
      </c>
      <c r="E72" s="66">
        <v>1211.42</v>
      </c>
      <c r="F72" s="66"/>
    </row>
    <row r="73" spans="1:6" s="39" customFormat="1" ht="11.25" customHeight="1" x14ac:dyDescent="0.2">
      <c r="A73" s="129" t="s">
        <v>106</v>
      </c>
      <c r="B73" s="76"/>
      <c r="C73" s="77">
        <f>SUM(C74:C77)</f>
        <v>11100</v>
      </c>
      <c r="D73" s="77">
        <f>SUM(D74:D77)</f>
        <v>14536.18</v>
      </c>
      <c r="E73" s="75">
        <f>SUM(E75:E77)</f>
        <v>6429.48</v>
      </c>
      <c r="F73" s="29">
        <f>E73/D73*100</f>
        <v>44.230877713402009</v>
      </c>
    </row>
    <row r="74" spans="1:6" x14ac:dyDescent="0.2">
      <c r="A74" s="130" t="s">
        <v>213</v>
      </c>
      <c r="B74" s="21"/>
      <c r="C74" s="66">
        <v>1100</v>
      </c>
      <c r="D74" s="66">
        <v>900</v>
      </c>
      <c r="E74" s="66">
        <v>700</v>
      </c>
      <c r="F74" s="87">
        <v>0</v>
      </c>
    </row>
    <row r="75" spans="1:6" x14ac:dyDescent="0.2">
      <c r="A75" s="130" t="s">
        <v>214</v>
      </c>
      <c r="B75" s="21"/>
      <c r="C75" s="66">
        <v>7000</v>
      </c>
      <c r="D75" s="66">
        <v>10981.68</v>
      </c>
      <c r="E75" s="66">
        <v>4829.4799999999996</v>
      </c>
      <c r="F75" s="87">
        <f>E75/D75*100</f>
        <v>43.977606340742028</v>
      </c>
    </row>
    <row r="76" spans="1:6" x14ac:dyDescent="0.2">
      <c r="A76" s="130" t="s">
        <v>215</v>
      </c>
      <c r="B76" s="21"/>
      <c r="C76" s="66">
        <v>3000</v>
      </c>
      <c r="D76" s="66">
        <v>2654.5</v>
      </c>
      <c r="E76" s="66">
        <v>1600</v>
      </c>
      <c r="F76" s="87">
        <f>E76/D76*100</f>
        <v>60.275004708984746</v>
      </c>
    </row>
    <row r="77" spans="1:6" s="37" customFormat="1" x14ac:dyDescent="0.2">
      <c r="A77" s="130" t="s">
        <v>254</v>
      </c>
      <c r="B77" s="33"/>
      <c r="C77" s="66">
        <v>0</v>
      </c>
      <c r="D77" s="66">
        <v>0</v>
      </c>
      <c r="E77" s="87">
        <v>0</v>
      </c>
      <c r="F77" s="87" t="e">
        <f>E77/D77*100</f>
        <v>#DIV/0!</v>
      </c>
    </row>
    <row r="78" spans="1:6" s="37" customFormat="1" x14ac:dyDescent="0.2">
      <c r="A78" s="129" t="s">
        <v>216</v>
      </c>
      <c r="B78" s="76"/>
      <c r="C78" s="77">
        <f>SUM(C79:C83)</f>
        <v>57606.47</v>
      </c>
      <c r="D78" s="64">
        <f>SUM(D79:D83)</f>
        <v>58673.15</v>
      </c>
      <c r="E78" s="88">
        <f>SUM(E79:E83)</f>
        <v>10117.219999999999</v>
      </c>
      <c r="F78" s="88">
        <f>E78/D78*100</f>
        <v>17.243355776875795</v>
      </c>
    </row>
    <row r="79" spans="1:6" s="37" customFormat="1" x14ac:dyDescent="0.2">
      <c r="A79" s="173" t="s">
        <v>217</v>
      </c>
      <c r="B79" s="100"/>
      <c r="C79" s="98">
        <v>14156.27</v>
      </c>
      <c r="D79" s="145">
        <v>13811.42</v>
      </c>
      <c r="E79" s="101">
        <v>8906.57</v>
      </c>
      <c r="F79" s="101" t="e">
        <f>E79/D80*100</f>
        <v>#DIV/0!</v>
      </c>
    </row>
    <row r="80" spans="1:6" s="37" customFormat="1" x14ac:dyDescent="0.2">
      <c r="A80" s="130" t="s">
        <v>214</v>
      </c>
      <c r="B80" s="100"/>
      <c r="C80" s="98">
        <v>0</v>
      </c>
      <c r="D80" s="145">
        <v>0</v>
      </c>
      <c r="E80" s="101">
        <v>0</v>
      </c>
      <c r="F80" s="101" t="e">
        <f t="shared" ref="F80:F85" si="1">E80/D80*100</f>
        <v>#DIV/0!</v>
      </c>
    </row>
    <row r="81" spans="1:99" s="37" customFormat="1" x14ac:dyDescent="0.2">
      <c r="A81" s="130" t="s">
        <v>218</v>
      </c>
      <c r="B81" s="33"/>
      <c r="C81" s="66">
        <v>2450.1999999999998</v>
      </c>
      <c r="D81" s="54">
        <v>2390.4299999999998</v>
      </c>
      <c r="E81" s="87">
        <v>1210.6500000000001</v>
      </c>
      <c r="F81" s="87">
        <f t="shared" si="1"/>
        <v>50.645699727664073</v>
      </c>
    </row>
    <row r="82" spans="1:99" s="37" customFormat="1" x14ac:dyDescent="0.2">
      <c r="A82" s="175" t="s">
        <v>219</v>
      </c>
      <c r="B82" s="231"/>
      <c r="C82" s="176">
        <v>41000</v>
      </c>
      <c r="D82" s="232">
        <v>42471.3</v>
      </c>
      <c r="E82" s="195">
        <v>0</v>
      </c>
      <c r="F82" s="87">
        <f t="shared" si="1"/>
        <v>0</v>
      </c>
    </row>
    <row r="83" spans="1:99" s="37" customFormat="1" x14ac:dyDescent="0.2">
      <c r="A83" s="236"/>
      <c r="B83" s="237"/>
      <c r="C83" s="238"/>
      <c r="D83" s="239">
        <v>0</v>
      </c>
      <c r="E83" s="198">
        <v>0</v>
      </c>
      <c r="F83" s="87" t="e">
        <f t="shared" si="1"/>
        <v>#DIV/0!</v>
      </c>
    </row>
    <row r="84" spans="1:99" s="39" customFormat="1" x14ac:dyDescent="0.2">
      <c r="A84" s="126" t="s">
        <v>111</v>
      </c>
      <c r="B84" s="233"/>
      <c r="C84" s="234">
        <f>SUM(C85:C93)</f>
        <v>146405.31</v>
      </c>
      <c r="D84" s="235">
        <f>SUM(D85:D93)</f>
        <v>142173.09999999998</v>
      </c>
      <c r="E84" s="234">
        <f>SUM(E85:E93)</f>
        <v>88201.15</v>
      </c>
      <c r="F84" s="77">
        <f t="shared" si="1"/>
        <v>62.037860889296226</v>
      </c>
    </row>
    <row r="85" spans="1:99" s="37" customFormat="1" x14ac:dyDescent="0.2">
      <c r="A85" s="175" t="s">
        <v>108</v>
      </c>
      <c r="B85" s="202"/>
      <c r="C85" s="208">
        <v>9605.31</v>
      </c>
      <c r="D85" s="208">
        <v>0</v>
      </c>
      <c r="E85" s="240">
        <v>0</v>
      </c>
      <c r="F85" s="66" t="e">
        <f t="shared" si="1"/>
        <v>#DIV/0!</v>
      </c>
    </row>
    <row r="86" spans="1:99" x14ac:dyDescent="0.2">
      <c r="A86" s="130" t="s">
        <v>258</v>
      </c>
      <c r="B86" s="203"/>
      <c r="C86" s="209">
        <v>0</v>
      </c>
      <c r="D86" s="210">
        <v>80590.509999999995</v>
      </c>
      <c r="E86" s="211">
        <v>0</v>
      </c>
      <c r="F86" s="66">
        <v>0</v>
      </c>
    </row>
    <row r="87" spans="1:99" x14ac:dyDescent="0.2">
      <c r="A87" s="175" t="s">
        <v>287</v>
      </c>
      <c r="B87" s="203"/>
      <c r="C87" s="209">
        <v>101000</v>
      </c>
      <c r="D87" s="210">
        <v>1000</v>
      </c>
      <c r="E87" s="211">
        <v>56745.51</v>
      </c>
      <c r="F87" s="66">
        <v>0</v>
      </c>
    </row>
    <row r="88" spans="1:99" x14ac:dyDescent="0.2">
      <c r="A88" s="206" t="s">
        <v>223</v>
      </c>
      <c r="B88" s="204"/>
      <c r="C88" s="211">
        <v>1000</v>
      </c>
      <c r="D88" s="211">
        <v>10000</v>
      </c>
      <c r="E88" s="211">
        <v>0</v>
      </c>
      <c r="F88" s="66">
        <f>E88/D88*100</f>
        <v>0</v>
      </c>
    </row>
    <row r="89" spans="1:99" x14ac:dyDescent="0.2">
      <c r="A89" s="206" t="s">
        <v>224</v>
      </c>
      <c r="B89" s="207"/>
      <c r="C89" s="211">
        <v>0</v>
      </c>
      <c r="D89" s="211">
        <v>260</v>
      </c>
      <c r="E89" s="211">
        <v>0</v>
      </c>
      <c r="F89" s="66">
        <f>E90/D89*100</f>
        <v>0</v>
      </c>
    </row>
    <row r="90" spans="1:99" x14ac:dyDescent="0.2">
      <c r="A90" s="206" t="s">
        <v>227</v>
      </c>
      <c r="B90" s="207"/>
      <c r="C90" s="211">
        <v>0</v>
      </c>
      <c r="D90" s="211">
        <v>16000</v>
      </c>
      <c r="E90" s="211">
        <v>0</v>
      </c>
      <c r="F90" s="66">
        <f>E90/D90*100</f>
        <v>0</v>
      </c>
    </row>
    <row r="91" spans="1:99" x14ac:dyDescent="0.2">
      <c r="A91" s="206" t="s">
        <v>225</v>
      </c>
      <c r="B91" s="58"/>
      <c r="C91" s="211">
        <v>800</v>
      </c>
      <c r="D91" s="211">
        <v>796.34</v>
      </c>
      <c r="E91" s="211">
        <v>0</v>
      </c>
      <c r="F91" s="66">
        <f>E91/D91*100</f>
        <v>0</v>
      </c>
    </row>
    <row r="92" spans="1:99" s="37" customFormat="1" x14ac:dyDescent="0.2">
      <c r="A92" s="197" t="s">
        <v>255</v>
      </c>
      <c r="B92" s="203"/>
      <c r="C92" s="212">
        <v>3000</v>
      </c>
      <c r="D92" s="212">
        <v>3000</v>
      </c>
      <c r="E92" s="212">
        <v>399.84</v>
      </c>
      <c r="F92" s="66">
        <f>E92/D92*100</f>
        <v>13.327999999999998</v>
      </c>
    </row>
    <row r="93" spans="1:99" x14ac:dyDescent="0.2">
      <c r="A93" s="197" t="s">
        <v>226</v>
      </c>
      <c r="B93" s="34"/>
      <c r="C93" s="213">
        <v>31000</v>
      </c>
      <c r="D93" s="213">
        <v>30526.25</v>
      </c>
      <c r="E93" s="213">
        <v>31055.8</v>
      </c>
      <c r="F93" s="66">
        <f>E93/D93*100</f>
        <v>101.73473649727694</v>
      </c>
    </row>
    <row r="94" spans="1:99" s="4" customFormat="1" ht="24" x14ac:dyDescent="0.2">
      <c r="A94" s="129" t="s">
        <v>113</v>
      </c>
      <c r="B94" s="73"/>
      <c r="C94" s="77">
        <v>0</v>
      </c>
      <c r="D94" s="74">
        <v>0</v>
      </c>
      <c r="E94" s="75">
        <v>0</v>
      </c>
      <c r="F94" s="162">
        <v>0</v>
      </c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</row>
    <row r="95" spans="1:99" s="4" customFormat="1" ht="0.75" customHeight="1" x14ac:dyDescent="0.2">
      <c r="A95" s="122"/>
      <c r="B95" s="22"/>
      <c r="C95" s="66"/>
      <c r="D95" s="54"/>
      <c r="E95" s="26">
        <v>0</v>
      </c>
      <c r="F95" s="164">
        <v>0</v>
      </c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</row>
    <row r="96" spans="1:99" s="4" customFormat="1" x14ac:dyDescent="0.2">
      <c r="A96" s="128" t="s">
        <v>221</v>
      </c>
      <c r="B96" s="33"/>
      <c r="C96" s="66">
        <v>0</v>
      </c>
      <c r="D96" s="21">
        <v>0</v>
      </c>
      <c r="E96" s="34">
        <v>0</v>
      </c>
      <c r="F96" s="163">
        <v>0</v>
      </c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</row>
    <row r="97" spans="1:99" s="4" customFormat="1" x14ac:dyDescent="0.2">
      <c r="A97" s="130" t="s">
        <v>222</v>
      </c>
      <c r="B97" s="33"/>
      <c r="C97" s="66">
        <v>0</v>
      </c>
      <c r="D97" s="38">
        <v>0</v>
      </c>
      <c r="E97" s="34">
        <v>0</v>
      </c>
      <c r="F97" s="164">
        <v>0</v>
      </c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</row>
    <row r="98" spans="1:99" x14ac:dyDescent="0.2">
      <c r="A98" s="131" t="s">
        <v>230</v>
      </c>
      <c r="B98" s="79"/>
      <c r="C98" s="82">
        <f>SUM(C99+C122+C126+C131)</f>
        <v>2215156.0299999998</v>
      </c>
      <c r="D98" s="90">
        <f>SUM(D99+D122+D126+D131)</f>
        <v>2084013.1700000002</v>
      </c>
      <c r="E98" s="83">
        <v>15233142.93</v>
      </c>
      <c r="F98" s="160">
        <f t="shared" ref="F98:F106" si="2">E98/D98*100</f>
        <v>730.95233510448486</v>
      </c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</row>
    <row r="99" spans="1:99" s="39" customFormat="1" x14ac:dyDescent="0.2">
      <c r="A99" s="129" t="s">
        <v>114</v>
      </c>
      <c r="B99" s="76"/>
      <c r="C99" s="77">
        <f>SUM(C100+C102+C104+C106+C108)</f>
        <v>2109879.17</v>
      </c>
      <c r="D99" s="64">
        <f>D100+D102+D104+D106+D108</f>
        <v>2058418.71</v>
      </c>
      <c r="E99" s="88">
        <f>E100+E102+E104+E106+E108</f>
        <v>1292390.3500000001</v>
      </c>
      <c r="F99" s="92">
        <f t="shared" si="2"/>
        <v>62.78559088689979</v>
      </c>
    </row>
    <row r="100" spans="1:99" x14ac:dyDescent="0.2">
      <c r="A100" s="128" t="s">
        <v>110</v>
      </c>
      <c r="B100" s="21"/>
      <c r="C100" s="108">
        <f>SUM(C101)</f>
        <v>1632490.54</v>
      </c>
      <c r="D100" s="26">
        <v>1592673.7</v>
      </c>
      <c r="E100" s="108">
        <f>SUM(E101)</f>
        <v>1003056.82</v>
      </c>
      <c r="F100" s="55">
        <f t="shared" si="2"/>
        <v>62.9794301243249</v>
      </c>
    </row>
    <row r="101" spans="1:99" s="37" customFormat="1" x14ac:dyDescent="0.2">
      <c r="A101" s="130" t="s">
        <v>115</v>
      </c>
      <c r="B101" s="33"/>
      <c r="C101" s="87">
        <v>1632490.54</v>
      </c>
      <c r="D101" s="87">
        <v>1592673.7</v>
      </c>
      <c r="E101" s="87">
        <v>1003056.82</v>
      </c>
      <c r="F101" s="55">
        <f t="shared" si="2"/>
        <v>62.9794301243249</v>
      </c>
    </row>
    <row r="102" spans="1:99" ht="12" x14ac:dyDescent="0.2">
      <c r="A102" s="128" t="s">
        <v>107</v>
      </c>
      <c r="B102" s="34"/>
      <c r="C102" s="108">
        <f>SUM(C103)</f>
        <v>65338.63</v>
      </c>
      <c r="D102" s="108">
        <v>63745.01</v>
      </c>
      <c r="E102" s="108">
        <f>SUM(E103)</f>
        <v>45896.15</v>
      </c>
      <c r="F102" s="55">
        <f t="shared" si="2"/>
        <v>71.999596517437197</v>
      </c>
    </row>
    <row r="103" spans="1:99" s="37" customFormat="1" x14ac:dyDescent="0.2">
      <c r="A103" s="130" t="s">
        <v>108</v>
      </c>
      <c r="B103" s="33"/>
      <c r="C103" s="195">
        <v>65338.63</v>
      </c>
      <c r="D103" s="195">
        <v>63745.01</v>
      </c>
      <c r="E103" s="195">
        <v>45896.15</v>
      </c>
      <c r="F103" s="55">
        <f t="shared" si="2"/>
        <v>71.999596517437197</v>
      </c>
    </row>
    <row r="104" spans="1:99" s="37" customFormat="1" x14ac:dyDescent="0.2">
      <c r="A104" s="199" t="s">
        <v>220</v>
      </c>
      <c r="B104" s="205"/>
      <c r="C104" s="200">
        <f>SUM(C105)</f>
        <v>139400</v>
      </c>
      <c r="D104" s="200">
        <v>136000</v>
      </c>
      <c r="E104" s="200">
        <f>SUM(E105)</f>
        <v>74874.490000000005</v>
      </c>
      <c r="F104" s="55">
        <f t="shared" si="2"/>
        <v>55.054772058823531</v>
      </c>
    </row>
    <row r="105" spans="1:99" s="37" customFormat="1" x14ac:dyDescent="0.2">
      <c r="A105" s="197" t="s">
        <v>220</v>
      </c>
      <c r="B105" s="205"/>
      <c r="C105" s="198">
        <v>139400</v>
      </c>
      <c r="D105" s="198">
        <v>136000</v>
      </c>
      <c r="E105" s="198">
        <v>74874.490000000005</v>
      </c>
      <c r="F105" s="55">
        <f t="shared" si="2"/>
        <v>55.054772058823531</v>
      </c>
    </row>
    <row r="106" spans="1:99" ht="12" x14ac:dyDescent="0.2">
      <c r="A106" s="128" t="s">
        <v>116</v>
      </c>
      <c r="B106" s="34"/>
      <c r="C106" s="200">
        <f>SUM(C107)</f>
        <v>266500</v>
      </c>
      <c r="D106" s="200">
        <v>260000</v>
      </c>
      <c r="E106" s="200">
        <f>SUM(E107)</f>
        <v>165118.89000000001</v>
      </c>
      <c r="F106" s="55">
        <f t="shared" si="2"/>
        <v>63.507265384615387</v>
      </c>
    </row>
    <row r="107" spans="1:99" s="37" customFormat="1" x14ac:dyDescent="0.2">
      <c r="A107" s="130" t="s">
        <v>117</v>
      </c>
      <c r="B107" s="33"/>
      <c r="C107" s="198">
        <v>266500</v>
      </c>
      <c r="D107" s="198">
        <v>260000</v>
      </c>
      <c r="E107" s="198">
        <v>165118.89000000001</v>
      </c>
      <c r="F107" s="55">
        <v>102.18</v>
      </c>
    </row>
    <row r="108" spans="1:99" s="37" customFormat="1" x14ac:dyDescent="0.2">
      <c r="A108" s="128" t="s">
        <v>118</v>
      </c>
      <c r="B108" s="33"/>
      <c r="C108" s="196">
        <f>SUM(C109)</f>
        <v>6150</v>
      </c>
      <c r="D108" s="196">
        <v>6000</v>
      </c>
      <c r="E108" s="196">
        <f>SUM(E109)</f>
        <v>3444</v>
      </c>
      <c r="F108" s="55">
        <f>E108/D108*100</f>
        <v>57.4</v>
      </c>
    </row>
    <row r="109" spans="1:99" ht="12" customHeight="1" x14ac:dyDescent="0.2">
      <c r="A109" s="130" t="s">
        <v>119</v>
      </c>
      <c r="B109" s="34"/>
      <c r="C109" s="66">
        <v>6150</v>
      </c>
      <c r="D109" s="66">
        <v>6000</v>
      </c>
      <c r="E109" s="87">
        <v>3444</v>
      </c>
      <c r="F109" s="55">
        <f>E109/D109*100</f>
        <v>57.4</v>
      </c>
    </row>
    <row r="110" spans="1:99" s="37" customFormat="1" ht="1.5" hidden="1" customHeight="1" x14ac:dyDescent="0.2">
      <c r="A110" s="131" t="s">
        <v>120</v>
      </c>
      <c r="B110" s="78"/>
      <c r="C110" s="89"/>
      <c r="D110" s="90"/>
      <c r="E110" s="83"/>
      <c r="F110" s="83"/>
    </row>
    <row r="111" spans="1:99" s="4" customFormat="1" hidden="1" x14ac:dyDescent="0.2">
      <c r="A111" s="129" t="s">
        <v>121</v>
      </c>
      <c r="B111" s="73"/>
      <c r="C111" s="97"/>
      <c r="D111" s="64"/>
      <c r="E111" s="29"/>
      <c r="F111" s="92"/>
    </row>
    <row r="112" spans="1:99" hidden="1" x14ac:dyDescent="0.2">
      <c r="A112" s="128" t="s">
        <v>110</v>
      </c>
      <c r="B112" s="21"/>
      <c r="C112" s="66"/>
      <c r="D112" s="21"/>
      <c r="E112" s="34"/>
      <c r="F112" s="25"/>
    </row>
    <row r="113" spans="1:6" s="4" customFormat="1" hidden="1" x14ac:dyDescent="0.2">
      <c r="A113" s="130" t="s">
        <v>115</v>
      </c>
      <c r="B113" s="22"/>
      <c r="C113" s="66"/>
      <c r="D113" s="38"/>
      <c r="E113" s="35"/>
      <c r="F113" s="55"/>
    </row>
    <row r="114" spans="1:6" ht="24" hidden="1" x14ac:dyDescent="0.2">
      <c r="A114" s="128" t="s">
        <v>122</v>
      </c>
      <c r="B114" s="21"/>
      <c r="C114" s="66"/>
      <c r="D114" s="21"/>
      <c r="E114" s="34"/>
      <c r="F114" s="27"/>
    </row>
    <row r="115" spans="1:6" s="4" customFormat="1" hidden="1" x14ac:dyDescent="0.2">
      <c r="A115" s="130" t="s">
        <v>123</v>
      </c>
      <c r="B115" s="22"/>
      <c r="C115" s="66"/>
      <c r="D115" s="38"/>
      <c r="E115" s="35"/>
      <c r="F115" s="36"/>
    </row>
    <row r="116" spans="1:6" s="85" customFormat="1" ht="0.75" customHeight="1" x14ac:dyDescent="0.2">
      <c r="A116" s="129" t="s">
        <v>162</v>
      </c>
      <c r="B116" s="73"/>
      <c r="C116" s="77">
        <v>98250</v>
      </c>
      <c r="D116" s="74">
        <v>98205</v>
      </c>
      <c r="E116" s="75">
        <v>53912.95</v>
      </c>
      <c r="F116" s="30"/>
    </row>
    <row r="117" spans="1:6" s="72" customFormat="1" hidden="1" x14ac:dyDescent="0.2">
      <c r="A117" s="132" t="s">
        <v>110</v>
      </c>
      <c r="B117" s="70"/>
      <c r="C117" s="98"/>
      <c r="D117" s="70"/>
      <c r="E117" s="70"/>
      <c r="F117" s="71"/>
    </row>
    <row r="118" spans="1:6" hidden="1" x14ac:dyDescent="0.2">
      <c r="A118" s="130" t="s">
        <v>115</v>
      </c>
      <c r="B118" s="38"/>
      <c r="C118" s="66">
        <v>90200</v>
      </c>
      <c r="D118" s="66">
        <v>90200</v>
      </c>
      <c r="E118" s="38">
        <v>49532.95</v>
      </c>
      <c r="F118" s="36">
        <v>54.92</v>
      </c>
    </row>
    <row r="119" spans="1:6" ht="24" hidden="1" x14ac:dyDescent="0.2">
      <c r="A119" s="130" t="s">
        <v>122</v>
      </c>
      <c r="B119" s="38"/>
      <c r="C119" s="66"/>
      <c r="D119" s="66"/>
      <c r="E119" s="38"/>
      <c r="F119" s="36"/>
    </row>
    <row r="120" spans="1:6" s="4" customFormat="1" hidden="1" x14ac:dyDescent="0.2">
      <c r="A120" s="130" t="s">
        <v>123</v>
      </c>
      <c r="B120" s="22"/>
      <c r="C120" s="66">
        <v>8050</v>
      </c>
      <c r="D120" s="66">
        <v>8050</v>
      </c>
      <c r="E120" s="38">
        <v>4380</v>
      </c>
      <c r="F120" s="27">
        <v>54.41</v>
      </c>
    </row>
    <row r="121" spans="1:6" s="4" customFormat="1" hidden="1" x14ac:dyDescent="0.2">
      <c r="A121" s="130" t="s">
        <v>112</v>
      </c>
      <c r="B121" s="22"/>
      <c r="C121" s="66"/>
      <c r="D121" s="66"/>
      <c r="E121" s="68">
        <v>0</v>
      </c>
      <c r="F121" s="27"/>
    </row>
    <row r="122" spans="1:6" s="8" customFormat="1" x14ac:dyDescent="0.2">
      <c r="A122" s="131" t="s">
        <v>163</v>
      </c>
      <c r="B122" s="84"/>
      <c r="C122" s="82">
        <v>0</v>
      </c>
      <c r="D122" s="82">
        <v>0</v>
      </c>
      <c r="E122" s="80">
        <f>SUM(E124:E125)</f>
        <v>0</v>
      </c>
      <c r="F122" s="148">
        <v>0</v>
      </c>
    </row>
    <row r="123" spans="1:6" s="8" customFormat="1" x14ac:dyDescent="0.2">
      <c r="A123" s="130" t="s">
        <v>229</v>
      </c>
      <c r="B123" s="84"/>
      <c r="C123" s="145">
        <v>0</v>
      </c>
      <c r="D123" s="145">
        <v>0</v>
      </c>
      <c r="E123" s="186">
        <v>0</v>
      </c>
      <c r="F123" s="215">
        <v>0</v>
      </c>
    </row>
    <row r="124" spans="1:6" s="4" customFormat="1" x14ac:dyDescent="0.2">
      <c r="A124" s="130" t="s">
        <v>164</v>
      </c>
      <c r="B124" s="22"/>
      <c r="C124" s="54">
        <v>0</v>
      </c>
      <c r="D124" s="54">
        <v>0</v>
      </c>
      <c r="E124" s="35">
        <v>0</v>
      </c>
      <c r="F124" s="27">
        <v>0</v>
      </c>
    </row>
    <row r="125" spans="1:6" s="4" customFormat="1" x14ac:dyDescent="0.2">
      <c r="A125" s="130" t="s">
        <v>228</v>
      </c>
      <c r="B125" s="22"/>
      <c r="C125" s="54">
        <v>0</v>
      </c>
      <c r="D125" s="54">
        <v>0</v>
      </c>
      <c r="E125" s="35">
        <v>0</v>
      </c>
      <c r="F125" s="27">
        <v>0</v>
      </c>
    </row>
    <row r="126" spans="1:6" x14ac:dyDescent="0.2">
      <c r="A126" s="131" t="s">
        <v>284</v>
      </c>
      <c r="B126" s="84"/>
      <c r="C126" s="82">
        <f>SUM(C127:C130)</f>
        <v>103916.86</v>
      </c>
      <c r="D126" s="82">
        <f>SUM(D127:D130)</f>
        <v>13301.599999999999</v>
      </c>
      <c r="E126" s="82">
        <v>0</v>
      </c>
      <c r="F126" s="82">
        <f t="shared" ref="F126:F133" si="3">E126/D126*100</f>
        <v>0</v>
      </c>
    </row>
    <row r="127" spans="1:6" x14ac:dyDescent="0.2">
      <c r="A127" s="132" t="s">
        <v>231</v>
      </c>
      <c r="B127" s="216"/>
      <c r="C127" s="98">
        <v>62657.5</v>
      </c>
      <c r="D127" s="98">
        <v>10534.88</v>
      </c>
      <c r="E127" s="98">
        <v>25118.26</v>
      </c>
      <c r="F127" s="214">
        <f t="shared" si="3"/>
        <v>238.4294837720031</v>
      </c>
    </row>
    <row r="128" spans="1:6" x14ac:dyDescent="0.2">
      <c r="A128" s="132" t="s">
        <v>232</v>
      </c>
      <c r="B128" s="216"/>
      <c r="C128" s="98">
        <v>26605</v>
      </c>
      <c r="D128" s="98">
        <v>597.25</v>
      </c>
      <c r="E128" s="98">
        <v>0</v>
      </c>
      <c r="F128" s="214">
        <f t="shared" si="3"/>
        <v>0</v>
      </c>
    </row>
    <row r="129" spans="1:6" x14ac:dyDescent="0.2">
      <c r="A129" s="132" t="s">
        <v>233</v>
      </c>
      <c r="B129" s="216"/>
      <c r="C129" s="98">
        <v>10338.86</v>
      </c>
      <c r="D129" s="98">
        <v>1738.26</v>
      </c>
      <c r="E129" s="98">
        <v>1221.74</v>
      </c>
      <c r="F129" s="214">
        <f t="shared" si="3"/>
        <v>70.285227756492134</v>
      </c>
    </row>
    <row r="130" spans="1:6" s="4" customFormat="1" x14ac:dyDescent="0.2">
      <c r="A130" s="128" t="s">
        <v>234</v>
      </c>
      <c r="B130" s="22"/>
      <c r="C130" s="66">
        <v>4315.5</v>
      </c>
      <c r="D130" s="38">
        <v>431.21</v>
      </c>
      <c r="E130" s="35">
        <v>348.29</v>
      </c>
      <c r="F130" s="55">
        <f t="shared" si="3"/>
        <v>80.770390297071032</v>
      </c>
    </row>
    <row r="131" spans="1:6" s="4" customFormat="1" x14ac:dyDescent="0.2">
      <c r="A131" s="131" t="s">
        <v>285</v>
      </c>
      <c r="B131" s="84"/>
      <c r="C131" s="82">
        <f>SUM(C132:C132)</f>
        <v>1360</v>
      </c>
      <c r="D131" s="82">
        <f>SUM(D132:D132)</f>
        <v>12292.86</v>
      </c>
      <c r="E131" s="82">
        <f>SUM(E132:E132)</f>
        <v>9504.94</v>
      </c>
      <c r="F131" s="82">
        <f t="shared" si="3"/>
        <v>77.320818751698141</v>
      </c>
    </row>
    <row r="132" spans="1:6" s="4" customFormat="1" ht="12" x14ac:dyDescent="0.2">
      <c r="A132" s="132" t="s">
        <v>286</v>
      </c>
      <c r="B132" s="22"/>
      <c r="C132" s="87">
        <v>1360</v>
      </c>
      <c r="D132" s="35">
        <v>12292.86</v>
      </c>
      <c r="E132" s="35">
        <v>9504.94</v>
      </c>
      <c r="F132" s="55">
        <f t="shared" si="3"/>
        <v>77.320818751698141</v>
      </c>
    </row>
    <row r="133" spans="1:6" s="4" customFormat="1" ht="15" x14ac:dyDescent="0.25">
      <c r="A133" s="133" t="s">
        <v>156</v>
      </c>
      <c r="B133" s="22"/>
      <c r="C133" s="67">
        <v>2922119.56</v>
      </c>
      <c r="D133" s="21">
        <v>2779192.17</v>
      </c>
      <c r="E133" s="21">
        <v>1842694.68</v>
      </c>
      <c r="F133" s="26">
        <f t="shared" si="3"/>
        <v>66.303248112562159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Marina Vrlika</cp:lastModifiedBy>
  <cp:lastPrinted>2023-04-05T10:32:43Z</cp:lastPrinted>
  <dcterms:created xsi:type="dcterms:W3CDTF">2022-02-23T11:39:51Z</dcterms:created>
  <dcterms:modified xsi:type="dcterms:W3CDTF">2024-07-24T13:23:28Z</dcterms:modified>
</cp:coreProperties>
</file>